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<sst xmlns="http://schemas.openxmlformats.org/spreadsheetml/2006/main" count="233" uniqueCount="36">
  <si>
    <t>N. HABITACIONES</t>
  </si>
  <si>
    <t xml:space="preserve">TARIFA </t>
  </si>
  <si>
    <t xml:space="preserve">INGRESO DIARIO </t>
  </si>
  <si>
    <t>% DE OCUPACIÓN</t>
  </si>
  <si>
    <t>TEMPORADA ALTA</t>
  </si>
  <si>
    <t>TEMPORADA BAJA</t>
  </si>
  <si>
    <t>AÑO 2022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</si>
  <si>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</si>
  <si>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</si>
  <si>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</si>
  <si>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</si>
  <si>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</si>
  <si>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</si>
  <si>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</si>
  <si>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</si>
  <si>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</si>
  <si>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</si>
  <si>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</si>
  <si>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</si>
  <si>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INGRESOS</t>
  </si>
  <si>
    <t xml:space="preserve">INGRESOS </t>
  </si>
  <si>
    <t xml:space="preserve">COSTOS </t>
  </si>
  <si>
    <t xml:space="preserve">GASTOS </t>
  </si>
  <si>
    <t xml:space="preserve">OTROS </t>
  </si>
  <si>
    <t>RESULTADO</t>
  </si>
  <si>
    <t>AÑO 2023</t>
  </si>
  <si>
    <t>AÑO 2024</t>
  </si>
  <si>
    <t>AÑO 2025</t>
  </si>
  <si>
    <t>AÑO 2026</t>
  </si>
  <si>
    <t>AÑO 2027</t>
  </si>
  <si>
    <t>AÑO 2028</t>
  </si>
  <si>
    <t>AÑO 2029</t>
  </si>
  <si>
    <t>AÑO 2030</t>
  </si>
  <si>
    <t>PYG PROYECTADO</t>
  </si>
  <si>
    <t>IMPUESTO RENTA</t>
  </si>
  <si>
    <t>RESULTADO DESPUES DE IMPUESTO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</si>
</sst>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_-;\-* #,##0_-;_-* \-_-;_-@_-"/>
    <numFmt numFmtId="166" formatCode="0\ %"/>
    <numFmt numFmtId="167" formatCode="0.0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9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Protection="0">
      <alignment/>
    </xf>
    <xf numFmtId="165" fontId="0" fillId="0" borderId="0" applyFill="0" applyBorder="0" applyProtection="0">
      <alignment/>
    </xf>
  </cellStyleXfs>
  <cellXfs count="22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2" borderId="0" xfId="0" applyFill="1" applyAlignment="1">
      <alignment/>
    </xf>
    <xf numFmtId="164" fontId="2" fillId="0" borderId="0" xfId="0" applyFont="1" applyAlignment="1">
      <alignment/>
    </xf>
    <xf numFmtId="165" fontId="0" fillId="0" borderId="0" xfId="20" applyFont="1" applyFill="1" applyBorder="1" applyAlignment="1" applyProtection="1">
      <alignment/>
      <protection/>
    </xf>
    <xf numFmtId="167" fontId="0" fillId="0" borderId="0" xfId="19" applyNumberFormat="1" applyFont="1" applyFill="1" applyBorder="1" applyAlignment="1" applyProtection="1">
      <alignment/>
      <protection/>
    </xf>
    <xf numFmtId="164" fontId="0" fillId="3" borderId="0" xfId="0" applyFill="1" applyAlignment="1">
      <alignment/>
    </xf>
    <xf numFmtId="164" fontId="0" fillId="0" borderId="0" xfId="0" applyFill="1" applyAlignment="1">
      <alignment/>
    </xf>
    <xf numFmtId="164" fontId="2" fillId="0" borderId="0" xfId="0" applyFont="1" applyAlignment="1">
      <alignment horizontal="center" vertical="center"/>
    </xf>
    <xf numFmtId="164" fontId="3" fillId="2" borderId="0" xfId="0" applyFont="1" applyFill="1" applyAlignment="1">
      <alignment horizontal="center" vertical="center"/>
    </xf>
    <xf numFmtId="164" fontId="0" fillId="3" borderId="0" xfId="0" applyFont="1" applyFill="1" applyAlignment="1">
      <alignment horizontal="center" vertical="center"/>
    </xf>
    <xf numFmtId="164" fontId="4" fillId="2" borderId="0" xfId="0" applyFont="1" applyFill="1" applyAlignment="1">
      <alignment horizontal="center" vertical="center"/>
    </xf>
    <xf numFmtId="164" fontId="0" fillId="4" borderId="0" xfId="0" applyFont="1" applyFill="1" applyAlignment="1">
      <alignment horizontal="center" vertical="center"/>
    </xf>
    <xf numFmtId="165" fontId="0" fillId="4" borderId="0" xfId="0" applyNumberFormat="1" applyFill="1" applyAlignment="1">
      <alignment horizontal="center" vertical="center"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 horizontal="center" vertical="center"/>
    </xf>
    <xf numFmtId="165" fontId="0" fillId="4" borderId="0" xfId="20" applyFont="1" applyFill="1" applyBorder="1" applyAlignment="1" applyProtection="1">
      <alignment horizontal="center" vertical="center"/>
      <protection/>
    </xf>
    <xf numFmtId="164" fontId="2" fillId="0" borderId="1" xfId="0" applyFont="1" applyBorder="1" applyAlignment="1">
      <alignment vertical="center"/>
    </xf>
    <xf numFmtId="164" fontId="2" fillId="0" borderId="1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1" xfId="0" applyFont="1" applyBorder="1" applyAlignment="1">
      <alignment vertical="center"/>
    </xf>
    <xf numFmtId="165" fontId="0" fillId="0" borderId="1" xfId="0" applyNumberFormat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showGridLines="0" tabSelected="1" zoomScale="80" zoomScaleNormal="80" workbookViewId="0" topLeftCell="A43">
      <selection activeCell="S21" sqref="S21"/>
    </sheetView>
  </sheetViews>
  <sheetFormatPr defaultColWidth="9.140625" defaultRowHeight="15"/>
  <cols>
    <col min="1" max="1" width="31.140625" style="0" customWidth="1"/>
    <col min="2" max="2" width="19.421875" style="0" customWidth="1"/>
    <col min="3" max="3" width="17.140625" style="0" customWidth="1"/>
    <col min="4" max="4" width="17.00390625" style="0" customWidth="1"/>
    <col min="5" max="5" width="18.00390625" style="0" customWidth="1"/>
    <col min="6" max="10" width="15.00390625" style="0" customWidth="1"/>
    <col min="11" max="13" width="13.28125" style="0" customWidth="1"/>
    <col min="14" max="14" width="15.00390625" style="0" customWidth="1"/>
    <col min="15" max="15" width="12.421875" style="0" customWidth="1"/>
    <col min="16" max="16384" width="10.7109375" style="0" customWidth="1"/>
  </cols>
  <sheetData>
    <row r="1" spans="1:5" ht="15">
      <c r="A1" t="s">
        <v>0</v>
      </c>
      <c r="B1" s="1">
        <v>7</v>
      </c>
      <c r="C1" s="1" t="s">
        <v>1</v>
      </c>
      <c r="D1" t="s">
        <v>2</v>
      </c>
      <c r="E1" t="s">
        <v>3</v>
      </c>
    </row>
    <row r="2" spans="1:6" ht="15">
      <c r="A2" s="2"/>
      <c r="B2" s="3" t="s">
        <v>4</v>
      </c>
      <c r="C2" s="4">
        <v>450000</v>
      </c>
      <c r="D2" s="4">
        <f aca="true" t="shared" si="0" ref="D2:D3">+C2*$B$1</f>
        <v>3150000</v>
      </c>
      <c r="E2" s="5">
        <v>1</v>
      </c>
      <c r="F2" s="4">
        <f aca="true" t="shared" si="1" ref="F2:F3">+D2*E2</f>
        <v>3150000</v>
      </c>
    </row>
    <row r="3" spans="1:6" ht="15">
      <c r="A3" s="6"/>
      <c r="B3" s="3" t="s">
        <v>5</v>
      </c>
      <c r="C3" s="4">
        <v>350000</v>
      </c>
      <c r="D3" s="4">
        <f t="shared" si="0"/>
        <v>2450000</v>
      </c>
      <c r="E3">
        <v>0.65</v>
      </c>
      <c r="F3" s="4">
        <f t="shared" si="1"/>
        <v>1592500</v>
      </c>
    </row>
    <row r="4" ht="15">
      <c r="A4" s="7"/>
    </row>
    <row r="5" spans="1:13" ht="15">
      <c r="A5" s="3" t="s">
        <v>6</v>
      </c>
      <c r="B5" s="8" t="s">
        <v>7</v>
      </c>
      <c r="C5" s="8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</row>
    <row r="6" spans="2:14" ht="15">
      <c r="B6" s="9">
        <v>1</v>
      </c>
      <c r="C6" s="9">
        <v>2</v>
      </c>
      <c r="D6" s="9">
        <v>3</v>
      </c>
      <c r="E6" s="10">
        <v>4</v>
      </c>
      <c r="F6" s="10">
        <v>5</v>
      </c>
      <c r="G6" s="10">
        <v>6</v>
      </c>
      <c r="H6" s="11">
        <v>7</v>
      </c>
      <c r="I6" s="11">
        <v>8</v>
      </c>
      <c r="J6" s="10">
        <v>9</v>
      </c>
      <c r="K6" s="10">
        <v>10</v>
      </c>
      <c r="L6" s="9">
        <v>11</v>
      </c>
      <c r="M6" s="10">
        <v>12</v>
      </c>
      <c r="N6" s="12" t="s">
        <v>19</v>
      </c>
    </row>
    <row r="7" spans="1:15" ht="15">
      <c r="A7" t="s">
        <v>20</v>
      </c>
      <c r="B7" s="4">
        <v>96986782</v>
      </c>
      <c r="C7" s="4">
        <v>87533271</v>
      </c>
      <c r="D7" s="4">
        <v>82904009</v>
      </c>
      <c r="E7" s="4">
        <v>96402370</v>
      </c>
      <c r="F7" s="4">
        <v>88100937</v>
      </c>
      <c r="G7" s="4">
        <f>+$F$3*30</f>
        <v>47775000</v>
      </c>
      <c r="H7" s="4">
        <f>+$F$2*30</f>
        <v>94500000</v>
      </c>
      <c r="I7" s="4">
        <f>+$F$2*30</f>
        <v>94500000</v>
      </c>
      <c r="J7" s="4">
        <f>+$F$3*30</f>
        <v>47775000</v>
      </c>
      <c r="K7" s="4">
        <f>+$F$3*30</f>
        <v>47775000</v>
      </c>
      <c r="L7" s="4">
        <f>+$F$2*30</f>
        <v>94500000</v>
      </c>
      <c r="M7" s="4">
        <f>+$F$3*30</f>
        <v>47775000</v>
      </c>
      <c r="N7" s="13">
        <f aca="true" t="shared" si="2" ref="N7:N11">+SUM(B7:M7)</f>
        <v>926527369</v>
      </c>
      <c r="O7" s="4">
        <f>+N7/12</f>
        <v>77210614.08333333</v>
      </c>
    </row>
    <row r="8" spans="1:14" ht="15">
      <c r="A8" t="s">
        <v>21</v>
      </c>
      <c r="B8" s="4">
        <v>9491799.4038</v>
      </c>
      <c r="C8" s="4">
        <v>4375114.7019</v>
      </c>
      <c r="D8" s="4">
        <v>7843743.1521000005</v>
      </c>
      <c r="E8" s="4">
        <v>6516316.3115</v>
      </c>
      <c r="F8" s="4">
        <v>11238120.6452</v>
      </c>
      <c r="G8" s="4">
        <f>+G7*10%</f>
        <v>4777500</v>
      </c>
      <c r="H8" s="4">
        <f>+H7*10%</f>
        <v>9450000</v>
      </c>
      <c r="I8" s="4">
        <f>+I7*10%</f>
        <v>9450000</v>
      </c>
      <c r="J8" s="4">
        <f>+J7*10%</f>
        <v>4777500</v>
      </c>
      <c r="K8" s="4">
        <f>+K7*10%</f>
        <v>4777500</v>
      </c>
      <c r="L8" s="4">
        <f>+L7*10%</f>
        <v>9450000</v>
      </c>
      <c r="M8" s="4">
        <f>+M7*10%</f>
        <v>4777500</v>
      </c>
      <c r="N8" s="13">
        <f t="shared" si="2"/>
        <v>86925094.2145</v>
      </c>
    </row>
    <row r="9" spans="1:14" ht="15">
      <c r="A9" t="s">
        <v>22</v>
      </c>
      <c r="B9" s="4">
        <v>42149290.46</v>
      </c>
      <c r="C9" s="4">
        <v>41060621.53</v>
      </c>
      <c r="D9" s="4">
        <v>72388271.88</v>
      </c>
      <c r="E9" s="4">
        <v>72388271.88</v>
      </c>
      <c r="F9" s="4">
        <v>59965445.42</v>
      </c>
      <c r="G9" s="4">
        <f>+G7*80%</f>
        <v>38220000</v>
      </c>
      <c r="H9" s="4">
        <f>+H7*80%</f>
        <v>75600000</v>
      </c>
      <c r="I9" s="4">
        <f>+I7*80%</f>
        <v>75600000</v>
      </c>
      <c r="J9" s="4">
        <f>+J7*80%</f>
        <v>38220000</v>
      </c>
      <c r="K9" s="4">
        <f>+K7*80%</f>
        <v>38220000</v>
      </c>
      <c r="L9" s="4">
        <f>+L7*80%</f>
        <v>75600000</v>
      </c>
      <c r="M9" s="4">
        <f>+M7*80%</f>
        <v>38220000</v>
      </c>
      <c r="N9" s="13">
        <f t="shared" si="2"/>
        <v>667631901.1700001</v>
      </c>
    </row>
    <row r="10" spans="1:14" ht="15">
      <c r="A10" t="s">
        <v>23</v>
      </c>
      <c r="B10" s="4">
        <v>3003576.23</v>
      </c>
      <c r="C10" s="4">
        <v>6987852.99</v>
      </c>
      <c r="D10" s="4">
        <v>12684913.16</v>
      </c>
      <c r="E10" s="4">
        <v>12684913.16</v>
      </c>
      <c r="F10" s="4">
        <v>12552462.92</v>
      </c>
      <c r="G10" s="4">
        <f>+G8*5%</f>
        <v>238875</v>
      </c>
      <c r="H10" s="4">
        <f>+H8*5%</f>
        <v>472500</v>
      </c>
      <c r="I10" s="4">
        <f>+I8*5%</f>
        <v>472500</v>
      </c>
      <c r="J10" s="4">
        <f>+J8*5%</f>
        <v>238875</v>
      </c>
      <c r="K10" s="4">
        <f>+K8*5%</f>
        <v>238875</v>
      </c>
      <c r="L10" s="4">
        <f>+L8*5%</f>
        <v>472500</v>
      </c>
      <c r="M10" s="4">
        <f>+M8*5%</f>
        <v>238875</v>
      </c>
      <c r="N10" s="13">
        <f t="shared" si="2"/>
        <v>50286718.45999999</v>
      </c>
    </row>
    <row r="11" spans="1:14" ht="15">
      <c r="A11" t="s">
        <v>24</v>
      </c>
      <c r="B11" s="14">
        <f>+B7-B8-B9+B10</f>
        <v>48349268.3662</v>
      </c>
      <c r="C11" s="14">
        <f>+C7-C8-C9+C10</f>
        <v>49085387.758099996</v>
      </c>
      <c r="D11" s="14">
        <f>+D7-D8-D9+D10</f>
        <v>15356907.127900008</v>
      </c>
      <c r="E11" s="14">
        <f>+E7-E8-E9+E10</f>
        <v>30182694.968500007</v>
      </c>
      <c r="F11" s="14">
        <f>+F7-F8-F9+F10</f>
        <v>29449833.8548</v>
      </c>
      <c r="G11" s="14">
        <f>+G7-G8-G9+G10</f>
        <v>5016375</v>
      </c>
      <c r="H11" s="14">
        <f>+H7-H8-H9+H10</f>
        <v>9922500</v>
      </c>
      <c r="I11" s="14">
        <f>+I7-I8-I9+I10</f>
        <v>9922500</v>
      </c>
      <c r="J11" s="14">
        <f>+J7-J8-J9+J10</f>
        <v>5016375</v>
      </c>
      <c r="K11" s="14">
        <f>+K7-K8-K9+K10</f>
        <v>5016375</v>
      </c>
      <c r="L11" s="14">
        <f>+L7-L8-L9+L10</f>
        <v>9922500</v>
      </c>
      <c r="M11" s="14">
        <f>+M7-M8-M9+M10</f>
        <v>5016375</v>
      </c>
      <c r="N11" s="13">
        <f t="shared" si="2"/>
        <v>222257092.0755</v>
      </c>
    </row>
    <row r="12" spans="2:14" ht="1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</row>
    <row r="13" spans="1:14" ht="15">
      <c r="A13" t="s">
        <v>0</v>
      </c>
      <c r="B13" s="1">
        <v>7</v>
      </c>
      <c r="C13" s="1" t="s">
        <v>1</v>
      </c>
      <c r="D13" t="s">
        <v>2</v>
      </c>
      <c r="E13" t="s">
        <v>3</v>
      </c>
      <c r="G13" s="14"/>
      <c r="H13" s="14"/>
      <c r="I13" s="14"/>
      <c r="J13" s="14"/>
      <c r="K13" s="14"/>
      <c r="L13" s="14"/>
      <c r="M13" s="14"/>
      <c r="N13" s="15"/>
    </row>
    <row r="14" spans="1:14" ht="15">
      <c r="A14" s="2"/>
      <c r="B14" s="3" t="s">
        <v>4</v>
      </c>
      <c r="C14" s="4">
        <f aca="true" t="shared" si="3" ref="C14:C15">C2+(C2*10%)</f>
        <v>495000</v>
      </c>
      <c r="D14" s="4">
        <f aca="true" t="shared" si="4" ref="D14:D15">+C14*$B$1</f>
        <v>3465000</v>
      </c>
      <c r="E14" s="5">
        <v>1</v>
      </c>
      <c r="F14" s="4">
        <f aca="true" t="shared" si="5" ref="F14:F15">+D14*E14</f>
        <v>3465000</v>
      </c>
      <c r="G14" s="14"/>
      <c r="H14" s="14"/>
      <c r="I14" s="14"/>
      <c r="J14" s="14"/>
      <c r="K14" s="14"/>
      <c r="L14" s="14"/>
      <c r="M14" s="14"/>
      <c r="N14" s="15"/>
    </row>
    <row r="15" spans="1:14" ht="15">
      <c r="A15" s="6"/>
      <c r="B15" s="3" t="s">
        <v>5</v>
      </c>
      <c r="C15" s="4">
        <f t="shared" si="3"/>
        <v>385000</v>
      </c>
      <c r="D15" s="4">
        <f t="shared" si="4"/>
        <v>2695000</v>
      </c>
      <c r="E15">
        <v>0.65</v>
      </c>
      <c r="F15" s="4">
        <f t="shared" si="5"/>
        <v>1751750</v>
      </c>
      <c r="G15" s="14"/>
      <c r="H15" s="14"/>
      <c r="I15" s="14"/>
      <c r="J15" s="14"/>
      <c r="K15" s="14"/>
      <c r="L15" s="14"/>
      <c r="M15" s="14"/>
      <c r="N15" s="15"/>
    </row>
    <row r="17" spans="1:13" ht="15">
      <c r="A17" s="3" t="s">
        <v>25</v>
      </c>
      <c r="B17" s="8" t="s">
        <v>7</v>
      </c>
      <c r="C17" s="8" t="s">
        <v>8</v>
      </c>
      <c r="D17" s="8" t="s">
        <v>9</v>
      </c>
      <c r="E17" s="8" t="s">
        <v>10</v>
      </c>
      <c r="F17" s="8" t="s">
        <v>11</v>
      </c>
      <c r="G17" s="8" t="s">
        <v>12</v>
      </c>
      <c r="H17" s="8" t="s">
        <v>13</v>
      </c>
      <c r="I17" s="8" t="s">
        <v>14</v>
      </c>
      <c r="J17" s="8" t="s">
        <v>15</v>
      </c>
      <c r="K17" s="8" t="s">
        <v>16</v>
      </c>
      <c r="L17" s="8" t="s">
        <v>17</v>
      </c>
      <c r="M17" s="8" t="s">
        <v>18</v>
      </c>
    </row>
    <row r="18" spans="2:14" ht="15">
      <c r="B18" s="9">
        <v>1</v>
      </c>
      <c r="C18" s="9">
        <v>2</v>
      </c>
      <c r="D18" s="9">
        <v>3</v>
      </c>
      <c r="E18" s="10">
        <v>4</v>
      </c>
      <c r="F18" s="10">
        <v>5</v>
      </c>
      <c r="G18" s="10">
        <v>6</v>
      </c>
      <c r="H18" s="11">
        <v>7</v>
      </c>
      <c r="I18" s="11">
        <v>8</v>
      </c>
      <c r="J18" s="10">
        <v>9</v>
      </c>
      <c r="K18" s="10">
        <v>10</v>
      </c>
      <c r="L18" s="9">
        <v>11</v>
      </c>
      <c r="M18" s="10">
        <v>12</v>
      </c>
      <c r="N18" s="12" t="s">
        <v>19</v>
      </c>
    </row>
    <row r="19" spans="1:15" ht="15">
      <c r="A19" t="s">
        <v>20</v>
      </c>
      <c r="B19" s="4">
        <f>+$F$14*30</f>
        <v>103950000</v>
      </c>
      <c r="C19" s="4">
        <f>+$F$14*30</f>
        <v>103950000</v>
      </c>
      <c r="D19" s="4">
        <f>+$F$14*30</f>
        <v>103950000</v>
      </c>
      <c r="E19" s="4">
        <f>+$F$15*30</f>
        <v>52552500</v>
      </c>
      <c r="F19" s="4">
        <f>+$F$15*30</f>
        <v>52552500</v>
      </c>
      <c r="G19" s="4">
        <f>+$F$15*30</f>
        <v>52552500</v>
      </c>
      <c r="H19" s="4">
        <f>+$F$14*30</f>
        <v>103950000</v>
      </c>
      <c r="I19" s="4">
        <f>+$F$14*30</f>
        <v>103950000</v>
      </c>
      <c r="J19" s="4">
        <f>+$F$15*30</f>
        <v>52552500</v>
      </c>
      <c r="K19" s="4">
        <f>+$F$15*30</f>
        <v>52552500</v>
      </c>
      <c r="L19" s="4">
        <f>+$F$14*30</f>
        <v>103950000</v>
      </c>
      <c r="M19" s="4">
        <f>+F15*30</f>
        <v>52552500</v>
      </c>
      <c r="N19" s="13">
        <f aca="true" t="shared" si="6" ref="N19:N21">+SUM(B19:M19)</f>
        <v>939015000</v>
      </c>
      <c r="O19" s="4">
        <f>+N19/12</f>
        <v>78251250</v>
      </c>
    </row>
    <row r="20" spans="1:14" ht="15">
      <c r="A20" t="s">
        <v>21</v>
      </c>
      <c r="B20" s="4">
        <f>+B19*10%</f>
        <v>10395000</v>
      </c>
      <c r="C20" s="4">
        <f>+C19*10%</f>
        <v>10395000</v>
      </c>
      <c r="D20" s="4">
        <f>+D19*10%</f>
        <v>10395000</v>
      </c>
      <c r="E20" s="4">
        <f>+E19*10%</f>
        <v>5255250</v>
      </c>
      <c r="F20" s="4">
        <f>+F19*10%</f>
        <v>5255250</v>
      </c>
      <c r="G20" s="4">
        <f>+G19*10%</f>
        <v>5255250</v>
      </c>
      <c r="H20" s="4">
        <f>+H19*10%</f>
        <v>10395000</v>
      </c>
      <c r="I20" s="4">
        <f>+I19*10%</f>
        <v>10395000</v>
      </c>
      <c r="J20" s="4">
        <f>+J19*10%</f>
        <v>5255250</v>
      </c>
      <c r="K20" s="4">
        <f>+K19*10%</f>
        <v>5255250</v>
      </c>
      <c r="L20" s="4">
        <f>+L19*10%</f>
        <v>10395000</v>
      </c>
      <c r="M20" s="4">
        <f>+M19*10%</f>
        <v>5255250</v>
      </c>
      <c r="N20" s="13">
        <f t="shared" si="6"/>
        <v>93901500</v>
      </c>
    </row>
    <row r="21" spans="1:14" ht="15">
      <c r="A21" t="s">
        <v>22</v>
      </c>
      <c r="B21" s="4">
        <f>+B19*80%</f>
        <v>83160000</v>
      </c>
      <c r="C21" s="4">
        <f>+C19*80%</f>
        <v>83160000</v>
      </c>
      <c r="D21" s="4">
        <f>+D19*80%</f>
        <v>83160000</v>
      </c>
      <c r="E21" s="4">
        <f>+E19*80%</f>
        <v>42042000</v>
      </c>
      <c r="F21" s="4">
        <f>+F19*80%</f>
        <v>42042000</v>
      </c>
      <c r="G21" s="4">
        <f>+G19*80%</f>
        <v>42042000</v>
      </c>
      <c r="H21" s="4">
        <f>+H19*80%</f>
        <v>83160000</v>
      </c>
      <c r="I21" s="4">
        <f>+I19*80%</f>
        <v>83160000</v>
      </c>
      <c r="J21" s="4">
        <f>+J19*80%</f>
        <v>42042000</v>
      </c>
      <c r="K21" s="4">
        <f>+K19*80%</f>
        <v>42042000</v>
      </c>
      <c r="L21" s="4">
        <f>+L19*80%</f>
        <v>83160000</v>
      </c>
      <c r="M21" s="4">
        <f>+M19*80%</f>
        <v>42042000</v>
      </c>
      <c r="N21" s="13">
        <f t="shared" si="6"/>
        <v>751212000</v>
      </c>
    </row>
    <row r="22" spans="1:14" ht="15">
      <c r="A22" t="s">
        <v>23</v>
      </c>
      <c r="B22" s="4">
        <f>+B20*5%</f>
        <v>519750</v>
      </c>
      <c r="C22" s="4">
        <f>+C20*5%</f>
        <v>519750</v>
      </c>
      <c r="D22" s="4">
        <f>+D20*5%</f>
        <v>519750</v>
      </c>
      <c r="E22" s="4">
        <f>+E20*5%</f>
        <v>262762.5</v>
      </c>
      <c r="F22" s="4">
        <f>+F20*5%</f>
        <v>262762.5</v>
      </c>
      <c r="G22" s="4">
        <f>+G20*5%</f>
        <v>262762.5</v>
      </c>
      <c r="H22" s="4">
        <f>+H20*5%</f>
        <v>519750</v>
      </c>
      <c r="I22" s="4">
        <f>+I20*5%</f>
        <v>519750</v>
      </c>
      <c r="J22" s="4">
        <f>+J20*5%</f>
        <v>262762.5</v>
      </c>
      <c r="K22" s="4">
        <f>+K20*5%</f>
        <v>262762.5</v>
      </c>
      <c r="L22" s="4">
        <f>+L20*5%</f>
        <v>519750</v>
      </c>
      <c r="M22" s="4">
        <f>+M20*5%</f>
        <v>262762.5</v>
      </c>
      <c r="N22" s="16">
        <f>+N20*5%</f>
        <v>4695075</v>
      </c>
    </row>
    <row r="23" spans="1:14" ht="15">
      <c r="A23" t="s">
        <v>24</v>
      </c>
      <c r="B23" s="14">
        <f>+B19-B20-B21+B22</f>
        <v>10914750</v>
      </c>
      <c r="C23" s="14">
        <f>+C19-C20-C21+C22</f>
        <v>10914750</v>
      </c>
      <c r="D23" s="14">
        <f>+D19-D20-D21+D22</f>
        <v>10914750</v>
      </c>
      <c r="E23" s="14">
        <f>+E19-E20-E21+E22</f>
        <v>5518012.5</v>
      </c>
      <c r="F23" s="14">
        <f>+F19-F20-F21+F22</f>
        <v>5518012.5</v>
      </c>
      <c r="G23" s="14">
        <f>+G19-G20-G21+G22</f>
        <v>5518012.5</v>
      </c>
      <c r="H23" s="14">
        <f>+H19-H20-H21+H22</f>
        <v>10914750</v>
      </c>
      <c r="I23" s="14">
        <f>+I19-I20-I21+I22</f>
        <v>10914750</v>
      </c>
      <c r="J23" s="14">
        <f>+J19-J20-J21+J22</f>
        <v>5518012.5</v>
      </c>
      <c r="K23" s="14">
        <f>+K19-K20-K21+K22</f>
        <v>5518012.5</v>
      </c>
      <c r="L23" s="14">
        <f>+L19-L20-L21+L22</f>
        <v>10914750</v>
      </c>
      <c r="M23" s="14">
        <f>+M19-M20-M21+M22</f>
        <v>5518012.5</v>
      </c>
      <c r="N23" s="13">
        <f>+SUM(B23:M23)</f>
        <v>98596575</v>
      </c>
    </row>
    <row r="26" spans="1:14" ht="15">
      <c r="A26" t="s">
        <v>0</v>
      </c>
      <c r="B26" s="1">
        <v>7</v>
      </c>
      <c r="C26" s="1" t="s">
        <v>1</v>
      </c>
      <c r="D26" t="s">
        <v>2</v>
      </c>
      <c r="E26" t="s">
        <v>3</v>
      </c>
      <c r="G26" s="14"/>
      <c r="H26" s="14"/>
      <c r="I26" s="14"/>
      <c r="J26" s="14"/>
      <c r="K26" s="14"/>
      <c r="L26" s="14"/>
      <c r="M26" s="14"/>
      <c r="N26" s="15"/>
    </row>
    <row r="27" spans="1:14" ht="15">
      <c r="A27" s="2"/>
      <c r="B27" s="3" t="s">
        <v>4</v>
      </c>
      <c r="C27" s="4">
        <f aca="true" t="shared" si="7" ref="C27:C28">C14+(C14*10%)</f>
        <v>544500</v>
      </c>
      <c r="D27" s="4">
        <f aca="true" t="shared" si="8" ref="D27:D28">+C27*$B$1</f>
        <v>3811500</v>
      </c>
      <c r="E27" s="5">
        <v>1</v>
      </c>
      <c r="F27" s="4">
        <f aca="true" t="shared" si="9" ref="F27:F28">+D27*E27</f>
        <v>3811500</v>
      </c>
      <c r="G27" s="14"/>
      <c r="H27" s="14"/>
      <c r="I27" s="14"/>
      <c r="J27" s="14"/>
      <c r="K27" s="14"/>
      <c r="L27" s="14"/>
      <c r="M27" s="14"/>
      <c r="N27" s="15"/>
    </row>
    <row r="28" spans="1:14" ht="15">
      <c r="A28" s="6"/>
      <c r="B28" s="3" t="s">
        <v>5</v>
      </c>
      <c r="C28" s="4">
        <f t="shared" si="7"/>
        <v>423500</v>
      </c>
      <c r="D28" s="4">
        <f t="shared" si="8"/>
        <v>2964500</v>
      </c>
      <c r="E28">
        <v>0.65</v>
      </c>
      <c r="F28" s="4">
        <f t="shared" si="9"/>
        <v>1926925</v>
      </c>
      <c r="G28" s="14"/>
      <c r="H28" s="14"/>
      <c r="I28" s="14"/>
      <c r="J28" s="14"/>
      <c r="K28" s="14"/>
      <c r="L28" s="14"/>
      <c r="M28" s="14"/>
      <c r="N28" s="15"/>
    </row>
    <row r="30" spans="1:13" ht="15">
      <c r="A30" s="3" t="s">
        <v>26</v>
      </c>
      <c r="B30" s="8" t="s">
        <v>7</v>
      </c>
      <c r="C30" s="8" t="s">
        <v>8</v>
      </c>
      <c r="D30" s="8" t="s">
        <v>9</v>
      </c>
      <c r="E30" s="8" t="s">
        <v>10</v>
      </c>
      <c r="F30" s="8" t="s">
        <v>11</v>
      </c>
      <c r="G30" s="8" t="s">
        <v>12</v>
      </c>
      <c r="H30" s="8" t="s">
        <v>13</v>
      </c>
      <c r="I30" s="8" t="s">
        <v>14</v>
      </c>
      <c r="J30" s="8" t="s">
        <v>15</v>
      </c>
      <c r="K30" s="8" t="s">
        <v>16</v>
      </c>
      <c r="L30" s="8" t="s">
        <v>17</v>
      </c>
      <c r="M30" s="8" t="s">
        <v>18</v>
      </c>
    </row>
    <row r="31" spans="2:14" ht="15">
      <c r="B31" s="9">
        <v>1</v>
      </c>
      <c r="C31" s="9">
        <v>2</v>
      </c>
      <c r="D31" s="9">
        <v>3</v>
      </c>
      <c r="E31" s="10">
        <v>4</v>
      </c>
      <c r="F31" s="10">
        <v>5</v>
      </c>
      <c r="G31" s="10">
        <v>6</v>
      </c>
      <c r="H31" s="11">
        <v>7</v>
      </c>
      <c r="I31" s="11">
        <v>8</v>
      </c>
      <c r="J31" s="10">
        <v>9</v>
      </c>
      <c r="K31" s="10">
        <v>10</v>
      </c>
      <c r="L31" s="9">
        <v>11</v>
      </c>
      <c r="M31" s="10">
        <v>12</v>
      </c>
      <c r="N31" s="12" t="s">
        <v>19</v>
      </c>
    </row>
    <row r="32" spans="1:15" ht="15">
      <c r="A32" t="s">
        <v>20</v>
      </c>
      <c r="B32" s="4">
        <f>+$F$27*30</f>
        <v>114345000</v>
      </c>
      <c r="C32" s="4">
        <f>+$F$27*30</f>
        <v>114345000</v>
      </c>
      <c r="D32" s="4">
        <f>+$F$27*30</f>
        <v>114345000</v>
      </c>
      <c r="E32" s="4">
        <f>+$F$28*30</f>
        <v>57807750</v>
      </c>
      <c r="F32" s="4">
        <f>+$F$28*30</f>
        <v>57807750</v>
      </c>
      <c r="G32" s="4">
        <f>+$F$28*30</f>
        <v>57807750</v>
      </c>
      <c r="H32" s="4">
        <f>+$F$27*30</f>
        <v>114345000</v>
      </c>
      <c r="I32" s="4">
        <f>+$F$27*30</f>
        <v>114345000</v>
      </c>
      <c r="J32" s="4">
        <f>+$F$28*30</f>
        <v>57807750</v>
      </c>
      <c r="K32" s="4">
        <f>+$F$28*30</f>
        <v>57807750</v>
      </c>
      <c r="L32" s="4">
        <f>+$F$27*30</f>
        <v>114345000</v>
      </c>
      <c r="M32" s="4">
        <f>+F28*30</f>
        <v>57807750</v>
      </c>
      <c r="N32" s="13">
        <f aca="true" t="shared" si="10" ref="N32:N34">+SUM(B32:M32)</f>
        <v>1032916500</v>
      </c>
      <c r="O32" s="4">
        <f>+N32/12</f>
        <v>86076375</v>
      </c>
    </row>
    <row r="33" spans="1:14" ht="15">
      <c r="A33" t="s">
        <v>21</v>
      </c>
      <c r="B33" s="4">
        <f>+B32*10%</f>
        <v>11434500</v>
      </c>
      <c r="C33" s="4">
        <f>+C32*10%</f>
        <v>11434500</v>
      </c>
      <c r="D33" s="4">
        <f>+D32*10%</f>
        <v>11434500</v>
      </c>
      <c r="E33" s="4">
        <f>+E32*10%</f>
        <v>5780775</v>
      </c>
      <c r="F33" s="4">
        <f>+F32*10%</f>
        <v>5780775</v>
      </c>
      <c r="G33" s="4">
        <f>+G32*10%</f>
        <v>5780775</v>
      </c>
      <c r="H33" s="4">
        <f>+H32*10%</f>
        <v>11434500</v>
      </c>
      <c r="I33" s="4">
        <f>+I32*10%</f>
        <v>11434500</v>
      </c>
      <c r="J33" s="4">
        <f>+J32*10%</f>
        <v>5780775</v>
      </c>
      <c r="K33" s="4">
        <f>+K32*10%</f>
        <v>5780775</v>
      </c>
      <c r="L33" s="4">
        <f>+L32*10%</f>
        <v>11434500</v>
      </c>
      <c r="M33" s="4">
        <f>+M32*10%</f>
        <v>5780775</v>
      </c>
      <c r="N33" s="13">
        <f t="shared" si="10"/>
        <v>103291650</v>
      </c>
    </row>
    <row r="34" spans="1:14" ht="15">
      <c r="A34" t="s">
        <v>22</v>
      </c>
      <c r="B34" s="4">
        <f>+B32*80%</f>
        <v>91476000</v>
      </c>
      <c r="C34" s="4">
        <f>+C32*80%</f>
        <v>91476000</v>
      </c>
      <c r="D34" s="4">
        <f>+D32*80%</f>
        <v>91476000</v>
      </c>
      <c r="E34" s="4">
        <f>+E32*80%</f>
        <v>46246200</v>
      </c>
      <c r="F34" s="4">
        <f>+F32*80%</f>
        <v>46246200</v>
      </c>
      <c r="G34" s="4">
        <f>+G32*80%</f>
        <v>46246200</v>
      </c>
      <c r="H34" s="4">
        <f>+H32*80%</f>
        <v>91476000</v>
      </c>
      <c r="I34" s="4">
        <f>+I32*80%</f>
        <v>91476000</v>
      </c>
      <c r="J34" s="4">
        <f>+J32*80%</f>
        <v>46246200</v>
      </c>
      <c r="K34" s="4">
        <f>+K32*80%</f>
        <v>46246200</v>
      </c>
      <c r="L34" s="4">
        <f>+L32*80%</f>
        <v>91476000</v>
      </c>
      <c r="M34" s="4">
        <f>+M32*80%</f>
        <v>46246200</v>
      </c>
      <c r="N34" s="13">
        <f t="shared" si="10"/>
        <v>826333200</v>
      </c>
    </row>
    <row r="35" spans="1:14" ht="15">
      <c r="A35" t="s">
        <v>23</v>
      </c>
      <c r="B35" s="4">
        <f>+B33*5%</f>
        <v>571725</v>
      </c>
      <c r="C35" s="4">
        <f>+C33*5%</f>
        <v>571725</v>
      </c>
      <c r="D35" s="4">
        <f>+D33*5%</f>
        <v>571725</v>
      </c>
      <c r="E35" s="4">
        <f>+E33*5%</f>
        <v>289038.75</v>
      </c>
      <c r="F35" s="4">
        <f>+F33*5%</f>
        <v>289038.75</v>
      </c>
      <c r="G35" s="4">
        <f>+G33*5%</f>
        <v>289038.75</v>
      </c>
      <c r="H35" s="4">
        <f>+H33*5%</f>
        <v>571725</v>
      </c>
      <c r="I35" s="4">
        <f>+I33*5%</f>
        <v>571725</v>
      </c>
      <c r="J35" s="4">
        <f>+J33*5%</f>
        <v>289038.75</v>
      </c>
      <c r="K35" s="4">
        <f>+K33*5%</f>
        <v>289038.75</v>
      </c>
      <c r="L35" s="4">
        <f>+L33*5%</f>
        <v>571725</v>
      </c>
      <c r="M35" s="4">
        <f>+M33*5%</f>
        <v>289038.75</v>
      </c>
      <c r="N35" s="16">
        <f>+N33*5%</f>
        <v>5164582.5</v>
      </c>
    </row>
    <row r="36" spans="1:14" ht="15">
      <c r="A36" t="s">
        <v>24</v>
      </c>
      <c r="B36" s="14">
        <f>+B32-B33-B34+B35</f>
        <v>12006225</v>
      </c>
      <c r="C36" s="14">
        <f>+C32-C33-C34+C35</f>
        <v>12006225</v>
      </c>
      <c r="D36" s="14">
        <f>+D32-D33-D34+D35</f>
        <v>12006225</v>
      </c>
      <c r="E36" s="14">
        <f>+E32-E33-E34+E35</f>
        <v>6069813.75</v>
      </c>
      <c r="F36" s="14">
        <f>+F32-F33-F34+F35</f>
        <v>6069813.75</v>
      </c>
      <c r="G36" s="14">
        <f>+G32-G33-G34+G35</f>
        <v>6069813.75</v>
      </c>
      <c r="H36" s="14">
        <f>+H32-H33-H34+H35</f>
        <v>12006225</v>
      </c>
      <c r="I36" s="14">
        <f>+I32-I33-I34+I35</f>
        <v>12006225</v>
      </c>
      <c r="J36" s="14">
        <f>+J32-J33-J34+J35</f>
        <v>6069813.75</v>
      </c>
      <c r="K36" s="14">
        <f>+K32-K33-K34+K35</f>
        <v>6069813.75</v>
      </c>
      <c r="L36" s="14">
        <f>+L32-L33-L34+L35</f>
        <v>12006225</v>
      </c>
      <c r="M36" s="14">
        <f>+M32-M33-M34+M35</f>
        <v>6069813.75</v>
      </c>
      <c r="N36" s="13">
        <f>+SUM(B36:M36)</f>
        <v>108456232.5</v>
      </c>
    </row>
    <row r="39" spans="1:14" ht="15">
      <c r="A39" t="s">
        <v>0</v>
      </c>
      <c r="B39" s="1">
        <v>7</v>
      </c>
      <c r="C39" s="1" t="s">
        <v>1</v>
      </c>
      <c r="D39" t="s">
        <v>2</v>
      </c>
      <c r="E39" t="s">
        <v>3</v>
      </c>
      <c r="G39" s="14"/>
      <c r="H39" s="14"/>
      <c r="I39" s="14"/>
      <c r="J39" s="14"/>
      <c r="K39" s="14"/>
      <c r="L39" s="14"/>
      <c r="M39" s="14"/>
      <c r="N39" s="15"/>
    </row>
    <row r="40" spans="1:14" ht="15">
      <c r="A40" s="2"/>
      <c r="B40" s="3" t="s">
        <v>4</v>
      </c>
      <c r="C40" s="4">
        <f aca="true" t="shared" si="11" ref="C40:C41">C27+(C27*10%)</f>
        <v>598950</v>
      </c>
      <c r="D40" s="4">
        <f aca="true" t="shared" si="12" ref="D40:D41">+C40*$B$1</f>
        <v>4192650</v>
      </c>
      <c r="E40" s="5">
        <v>1</v>
      </c>
      <c r="F40" s="4">
        <f aca="true" t="shared" si="13" ref="F40:F41">+D40*E40</f>
        <v>4192650</v>
      </c>
      <c r="G40" s="14"/>
      <c r="H40" s="14"/>
      <c r="I40" s="14"/>
      <c r="J40" s="14"/>
      <c r="K40" s="14"/>
      <c r="L40" s="14"/>
      <c r="M40" s="14"/>
      <c r="N40" s="15"/>
    </row>
    <row r="41" spans="1:14" ht="15">
      <c r="A41" s="6"/>
      <c r="B41" s="3" t="s">
        <v>5</v>
      </c>
      <c r="C41" s="4">
        <f t="shared" si="11"/>
        <v>465850</v>
      </c>
      <c r="D41" s="4">
        <f t="shared" si="12"/>
        <v>3260950</v>
      </c>
      <c r="E41">
        <v>0.75</v>
      </c>
      <c r="F41" s="4">
        <f t="shared" si="13"/>
        <v>2445712.5</v>
      </c>
      <c r="G41" s="14"/>
      <c r="H41" s="14"/>
      <c r="I41" s="14"/>
      <c r="J41" s="14"/>
      <c r="K41" s="14"/>
      <c r="L41" s="14"/>
      <c r="M41" s="14"/>
      <c r="N41" s="15"/>
    </row>
    <row r="43" spans="1:13" ht="15">
      <c r="A43" s="3" t="s">
        <v>27</v>
      </c>
      <c r="B43" s="8" t="s">
        <v>7</v>
      </c>
      <c r="C43" s="8" t="s">
        <v>8</v>
      </c>
      <c r="D43" s="8" t="s">
        <v>9</v>
      </c>
      <c r="E43" s="8" t="s">
        <v>10</v>
      </c>
      <c r="F43" s="8" t="s">
        <v>11</v>
      </c>
      <c r="G43" s="8" t="s">
        <v>12</v>
      </c>
      <c r="H43" s="8" t="s">
        <v>13</v>
      </c>
      <c r="I43" s="8" t="s">
        <v>14</v>
      </c>
      <c r="J43" s="8" t="s">
        <v>15</v>
      </c>
      <c r="K43" s="8" t="s">
        <v>16</v>
      </c>
      <c r="L43" s="8" t="s">
        <v>17</v>
      </c>
      <c r="M43" s="8" t="s">
        <v>18</v>
      </c>
    </row>
    <row r="44" spans="2:14" ht="15">
      <c r="B44" s="9">
        <v>1</v>
      </c>
      <c r="C44" s="9">
        <v>2</v>
      </c>
      <c r="D44" s="9">
        <v>3</v>
      </c>
      <c r="E44" s="10">
        <v>4</v>
      </c>
      <c r="F44" s="10">
        <v>5</v>
      </c>
      <c r="G44" s="10">
        <v>6</v>
      </c>
      <c r="H44" s="11">
        <v>7</v>
      </c>
      <c r="I44" s="11">
        <v>8</v>
      </c>
      <c r="J44" s="10">
        <v>9</v>
      </c>
      <c r="K44" s="10">
        <v>10</v>
      </c>
      <c r="L44" s="9">
        <v>11</v>
      </c>
      <c r="M44" s="10">
        <v>12</v>
      </c>
      <c r="N44" s="12" t="s">
        <v>19</v>
      </c>
    </row>
    <row r="45" spans="1:15" ht="15">
      <c r="A45" t="s">
        <v>20</v>
      </c>
      <c r="B45" s="4">
        <f>+$F$40*30</f>
        <v>125779500</v>
      </c>
      <c r="C45" s="4">
        <f>+$F$40*30</f>
        <v>125779500</v>
      </c>
      <c r="D45" s="4">
        <f>+$F$40*30</f>
        <v>125779500</v>
      </c>
      <c r="E45" s="4">
        <f>+$F$41*30</f>
        <v>73371375</v>
      </c>
      <c r="F45" s="4">
        <f>+$F$41*30</f>
        <v>73371375</v>
      </c>
      <c r="G45" s="4">
        <f>+$F$41*30</f>
        <v>73371375</v>
      </c>
      <c r="H45" s="4">
        <f>+$F$40*30</f>
        <v>125779500</v>
      </c>
      <c r="I45" s="4">
        <f>+$F$40*30</f>
        <v>125779500</v>
      </c>
      <c r="J45" s="4">
        <f>+$F$41*30</f>
        <v>73371375</v>
      </c>
      <c r="K45" s="4">
        <f>+$F$41*30</f>
        <v>73371375</v>
      </c>
      <c r="L45" s="4">
        <f>+$F$40*30</f>
        <v>125779500</v>
      </c>
      <c r="M45" s="4">
        <f>+F41*30</f>
        <v>73371375</v>
      </c>
      <c r="N45" s="13">
        <f aca="true" t="shared" si="14" ref="N45:N47">+SUM(B45:M45)</f>
        <v>1194905250</v>
      </c>
      <c r="O45" s="4">
        <f>+N45/12</f>
        <v>99575437.5</v>
      </c>
    </row>
    <row r="46" spans="1:14" ht="15">
      <c r="A46" t="s">
        <v>21</v>
      </c>
      <c r="B46" s="4">
        <f>+B45*10%</f>
        <v>12577950</v>
      </c>
      <c r="C46" s="4">
        <f>+C45*10%</f>
        <v>12577950</v>
      </c>
      <c r="D46" s="4">
        <f>+D45*10%</f>
        <v>12577950</v>
      </c>
      <c r="E46" s="4">
        <f>+E45*10%</f>
        <v>7337137.5</v>
      </c>
      <c r="F46" s="4">
        <f>+F45*10%</f>
        <v>7337137.5</v>
      </c>
      <c r="G46" s="4">
        <f>+G45*10%</f>
        <v>7337137.5</v>
      </c>
      <c r="H46" s="4">
        <f>+H45*10%</f>
        <v>12577950</v>
      </c>
      <c r="I46" s="4">
        <f>+I45*10%</f>
        <v>12577950</v>
      </c>
      <c r="J46" s="4">
        <f>+J45*10%</f>
        <v>7337137.5</v>
      </c>
      <c r="K46" s="4">
        <f>+K45*10%</f>
        <v>7337137.5</v>
      </c>
      <c r="L46" s="4">
        <f>+L45*10%</f>
        <v>12577950</v>
      </c>
      <c r="M46" s="4">
        <f>+M45*10%</f>
        <v>7337137.5</v>
      </c>
      <c r="N46" s="13">
        <f t="shared" si="14"/>
        <v>119490525</v>
      </c>
    </row>
    <row r="47" spans="1:14" ht="15">
      <c r="A47" t="s">
        <v>22</v>
      </c>
      <c r="B47" s="4">
        <f>+B45*80%</f>
        <v>100623600</v>
      </c>
      <c r="C47" s="4">
        <f>+C45*80%</f>
        <v>100623600</v>
      </c>
      <c r="D47" s="4">
        <f>+D45*80%</f>
        <v>100623600</v>
      </c>
      <c r="E47" s="4">
        <f>+E45*80%</f>
        <v>58697100</v>
      </c>
      <c r="F47" s="4">
        <f>+F45*80%</f>
        <v>58697100</v>
      </c>
      <c r="G47" s="4">
        <f>+G45*80%</f>
        <v>58697100</v>
      </c>
      <c r="H47" s="4">
        <f>+H45*80%</f>
        <v>100623600</v>
      </c>
      <c r="I47" s="4">
        <f>+I45*80%</f>
        <v>100623600</v>
      </c>
      <c r="J47" s="4">
        <f>+J45*80%</f>
        <v>58697100</v>
      </c>
      <c r="K47" s="4">
        <f>+K45*80%</f>
        <v>58697100</v>
      </c>
      <c r="L47" s="4">
        <f>+L45*80%</f>
        <v>100623600</v>
      </c>
      <c r="M47" s="4">
        <f>+M45*80%</f>
        <v>58697100</v>
      </c>
      <c r="N47" s="13">
        <f t="shared" si="14"/>
        <v>955924200</v>
      </c>
    </row>
    <row r="48" spans="1:14" ht="15">
      <c r="A48" t="s">
        <v>23</v>
      </c>
      <c r="B48" s="4">
        <f>+B46*5%</f>
        <v>628897.5</v>
      </c>
      <c r="C48" s="4">
        <f>+C46*5%</f>
        <v>628897.5</v>
      </c>
      <c r="D48" s="4">
        <f>+D46*5%</f>
        <v>628897.5</v>
      </c>
      <c r="E48" s="4">
        <f>+E46*5%</f>
        <v>366856.875</v>
      </c>
      <c r="F48" s="4">
        <f>+F46*5%</f>
        <v>366856.875</v>
      </c>
      <c r="G48" s="4">
        <f>+G46*5%</f>
        <v>366856.875</v>
      </c>
      <c r="H48" s="4">
        <f>+H46*5%</f>
        <v>628897.5</v>
      </c>
      <c r="I48" s="4">
        <f>+I46*5%</f>
        <v>628897.5</v>
      </c>
      <c r="J48" s="4">
        <f>+J46*5%</f>
        <v>366856.875</v>
      </c>
      <c r="K48" s="4">
        <f>+K46*5%</f>
        <v>366856.875</v>
      </c>
      <c r="L48" s="4">
        <f>+L46*5%</f>
        <v>628897.5</v>
      </c>
      <c r="M48" s="4">
        <f>+M46*5%</f>
        <v>366856.875</v>
      </c>
      <c r="N48" s="16">
        <f>+N46*5%</f>
        <v>5974526.25</v>
      </c>
    </row>
    <row r="49" spans="1:14" ht="15">
      <c r="A49" t="s">
        <v>24</v>
      </c>
      <c r="B49" s="14">
        <f>+B45-B46-B47-B48</f>
        <v>11949052.5</v>
      </c>
      <c r="C49" s="14">
        <f>+C45-C46-C47-C48</f>
        <v>11949052.5</v>
      </c>
      <c r="D49" s="14">
        <f>+D45-D46-D47-D48</f>
        <v>11949052.5</v>
      </c>
      <c r="E49" s="14">
        <f>+E45-E46-E47-E48</f>
        <v>6970280.625</v>
      </c>
      <c r="F49" s="14">
        <f>+F45-F46-F47-F48</f>
        <v>6970280.625</v>
      </c>
      <c r="G49" s="14">
        <f>+G45-G46-G47-G48</f>
        <v>6970280.625</v>
      </c>
      <c r="H49" s="14">
        <f>+H45-H46-H47-H48</f>
        <v>11949052.5</v>
      </c>
      <c r="I49" s="14">
        <f>+I45-I46-I47-I48</f>
        <v>11949052.5</v>
      </c>
      <c r="J49" s="14">
        <f>+J45-J46-J47-J48</f>
        <v>6970280.625</v>
      </c>
      <c r="K49" s="14">
        <f>+K45-K46-K47-K48</f>
        <v>6970280.625</v>
      </c>
      <c r="L49" s="14">
        <f>+L45-L46-L47-L48</f>
        <v>11949052.5</v>
      </c>
      <c r="M49" s="14">
        <f>+M45-M46-M47-M48</f>
        <v>6970280.625</v>
      </c>
      <c r="N49" s="13">
        <f>+N45-N46-N47-N48</f>
        <v>113515998.75</v>
      </c>
    </row>
    <row r="52" spans="1:14" ht="15">
      <c r="A52" t="s">
        <v>0</v>
      </c>
      <c r="B52" s="1">
        <v>7</v>
      </c>
      <c r="C52" s="1" t="s">
        <v>1</v>
      </c>
      <c r="D52" t="s">
        <v>2</v>
      </c>
      <c r="E52" t="s">
        <v>3</v>
      </c>
      <c r="G52" s="14"/>
      <c r="H52" s="14"/>
      <c r="I52" s="14"/>
      <c r="J52" s="14"/>
      <c r="K52" s="14"/>
      <c r="L52" s="14"/>
      <c r="M52" s="14"/>
      <c r="N52" s="15"/>
    </row>
    <row r="53" spans="1:14" ht="15">
      <c r="A53" s="2"/>
      <c r="B53" s="3" t="s">
        <v>4</v>
      </c>
      <c r="C53" s="4">
        <f>C40+(C40*10%)</f>
        <v>658845</v>
      </c>
      <c r="D53" s="4">
        <f aca="true" t="shared" si="15" ref="D53:D54">+C53*$B$1</f>
        <v>4611915</v>
      </c>
      <c r="E53" s="5">
        <v>1</v>
      </c>
      <c r="F53" s="4">
        <f aca="true" t="shared" si="16" ref="F53:F54">+D53*E53</f>
        <v>4611915</v>
      </c>
      <c r="G53" s="14"/>
      <c r="H53" s="14"/>
      <c r="I53" s="14"/>
      <c r="J53" s="14"/>
      <c r="K53" s="14"/>
      <c r="L53" s="14"/>
      <c r="M53" s="14"/>
      <c r="N53" s="15"/>
    </row>
    <row r="54" spans="1:14" ht="15">
      <c r="A54" s="6"/>
      <c r="B54" s="3" t="s">
        <v>5</v>
      </c>
      <c r="C54" s="4">
        <f>+C41+(C41*10%)</f>
        <v>512435</v>
      </c>
      <c r="D54" s="4">
        <f t="shared" si="15"/>
        <v>3587045</v>
      </c>
      <c r="E54">
        <v>0.65</v>
      </c>
      <c r="F54" s="4">
        <f t="shared" si="16"/>
        <v>2331579.25</v>
      </c>
      <c r="G54" s="14"/>
      <c r="H54" s="14"/>
      <c r="I54" s="14"/>
      <c r="J54" s="14"/>
      <c r="K54" s="14"/>
      <c r="L54" s="14"/>
      <c r="M54" s="14"/>
      <c r="N54" s="15"/>
    </row>
    <row r="56" spans="1:13" ht="15">
      <c r="A56" s="3" t="s">
        <v>28</v>
      </c>
      <c r="B56" s="8" t="s">
        <v>7</v>
      </c>
      <c r="C56" s="8" t="s">
        <v>8</v>
      </c>
      <c r="D56" s="8" t="s">
        <v>9</v>
      </c>
      <c r="E56" s="8" t="s">
        <v>10</v>
      </c>
      <c r="F56" s="8" t="s">
        <v>11</v>
      </c>
      <c r="G56" s="8" t="s">
        <v>12</v>
      </c>
      <c r="H56" s="8" t="s">
        <v>13</v>
      </c>
      <c r="I56" s="8" t="s">
        <v>14</v>
      </c>
      <c r="J56" s="8" t="s">
        <v>15</v>
      </c>
      <c r="K56" s="8" t="s">
        <v>16</v>
      </c>
      <c r="L56" s="8" t="s">
        <v>17</v>
      </c>
      <c r="M56" s="8" t="s">
        <v>18</v>
      </c>
    </row>
    <row r="57" spans="2:14" ht="15">
      <c r="B57" s="9">
        <v>1</v>
      </c>
      <c r="C57" s="9">
        <v>2</v>
      </c>
      <c r="D57" s="9">
        <v>3</v>
      </c>
      <c r="E57" s="10">
        <v>4</v>
      </c>
      <c r="F57" s="10">
        <v>5</v>
      </c>
      <c r="G57" s="10">
        <v>6</v>
      </c>
      <c r="H57" s="11">
        <v>7</v>
      </c>
      <c r="I57" s="11">
        <v>8</v>
      </c>
      <c r="J57" s="10">
        <v>9</v>
      </c>
      <c r="K57" s="10">
        <v>10</v>
      </c>
      <c r="L57" s="9">
        <v>11</v>
      </c>
      <c r="M57" s="10">
        <v>12</v>
      </c>
      <c r="N57" s="12" t="s">
        <v>19</v>
      </c>
    </row>
    <row r="58" spans="1:15" ht="15">
      <c r="A58" t="s">
        <v>20</v>
      </c>
      <c r="B58" s="4">
        <f>+$F$53*30</f>
        <v>138357450</v>
      </c>
      <c r="C58" s="4">
        <f>+$F$53*30</f>
        <v>138357450</v>
      </c>
      <c r="D58" s="4">
        <f>+$F$53*30</f>
        <v>138357450</v>
      </c>
      <c r="E58" s="4">
        <f>+$F$54*30</f>
        <v>69947377.5</v>
      </c>
      <c r="F58" s="4">
        <f>+$F$54*30</f>
        <v>69947377.5</v>
      </c>
      <c r="G58" s="4">
        <f>+$F$54*30</f>
        <v>69947377.5</v>
      </c>
      <c r="H58" s="4">
        <f>+$F$53*30</f>
        <v>138357450</v>
      </c>
      <c r="I58" s="4">
        <f>+$F$53*30</f>
        <v>138357450</v>
      </c>
      <c r="J58" s="4">
        <f>+$F$54*30</f>
        <v>69947377.5</v>
      </c>
      <c r="K58" s="4">
        <f>+$F$54*30</f>
        <v>69947377.5</v>
      </c>
      <c r="L58" s="4">
        <f>+$F$53*30</f>
        <v>138357450</v>
      </c>
      <c r="M58" s="4">
        <f>+F54*30</f>
        <v>69947377.5</v>
      </c>
      <c r="N58" s="13">
        <f aca="true" t="shared" si="17" ref="N58:N60">+SUM(B58:M58)</f>
        <v>1249828965</v>
      </c>
      <c r="O58" s="4">
        <f>+N58/12</f>
        <v>104152413.75</v>
      </c>
    </row>
    <row r="59" spans="1:14" ht="15">
      <c r="A59" t="s">
        <v>21</v>
      </c>
      <c r="B59" s="4">
        <f>+B58*10%</f>
        <v>13835745</v>
      </c>
      <c r="C59" s="4">
        <f>+C58*10%</f>
        <v>13835745</v>
      </c>
      <c r="D59" s="4">
        <f>+D58*10%</f>
        <v>13835745</v>
      </c>
      <c r="E59" s="4">
        <f>+E58*10%</f>
        <v>6994737.75</v>
      </c>
      <c r="F59" s="4">
        <f>+F58*10%</f>
        <v>6994737.75</v>
      </c>
      <c r="G59" s="4">
        <f>+G58*10%</f>
        <v>6994737.75</v>
      </c>
      <c r="H59" s="4">
        <f>+H58*10%</f>
        <v>13835745</v>
      </c>
      <c r="I59" s="4">
        <f>+I58*10%</f>
        <v>13835745</v>
      </c>
      <c r="J59" s="4">
        <f>+J58*10%</f>
        <v>6994737.75</v>
      </c>
      <c r="K59" s="4">
        <f>+K58*10%</f>
        <v>6994737.75</v>
      </c>
      <c r="L59" s="4">
        <f>+L58*10%</f>
        <v>13835745</v>
      </c>
      <c r="M59" s="4">
        <f>+M58*10%</f>
        <v>6994737.75</v>
      </c>
      <c r="N59" s="13">
        <f t="shared" si="17"/>
        <v>124982896.5</v>
      </c>
    </row>
    <row r="60" spans="1:14" ht="15">
      <c r="A60" t="s">
        <v>22</v>
      </c>
      <c r="B60" s="4">
        <f>+B58*80%</f>
        <v>110685960</v>
      </c>
      <c r="C60" s="4">
        <f>+C58*80%</f>
        <v>110685960</v>
      </c>
      <c r="D60" s="4">
        <f>+D58*80%</f>
        <v>110685960</v>
      </c>
      <c r="E60" s="4">
        <f>+E58*80%</f>
        <v>55957902</v>
      </c>
      <c r="F60" s="4">
        <f>+F58*80%</f>
        <v>55957902</v>
      </c>
      <c r="G60" s="4">
        <f>+G58*80%</f>
        <v>55957902</v>
      </c>
      <c r="H60" s="4">
        <f>+H58*80%</f>
        <v>110685960</v>
      </c>
      <c r="I60" s="4">
        <f>+I58*80%</f>
        <v>110685960</v>
      </c>
      <c r="J60" s="4">
        <f>+J58*80%</f>
        <v>55957902</v>
      </c>
      <c r="K60" s="4">
        <f>+K58*80%</f>
        <v>55957902</v>
      </c>
      <c r="L60" s="4">
        <f>+L58*80%</f>
        <v>110685960</v>
      </c>
      <c r="M60" s="4">
        <f>+M58*80%</f>
        <v>55957902</v>
      </c>
      <c r="N60" s="13">
        <f t="shared" si="17"/>
        <v>999863172</v>
      </c>
    </row>
    <row r="61" spans="1:14" ht="15">
      <c r="A61" t="s">
        <v>23</v>
      </c>
      <c r="B61" s="4">
        <f>+B59*5%</f>
        <v>691787.25</v>
      </c>
      <c r="C61" s="4">
        <f>+C59*5%</f>
        <v>691787.25</v>
      </c>
      <c r="D61" s="4">
        <f>+D59*5%</f>
        <v>691787.25</v>
      </c>
      <c r="E61" s="4">
        <f>+E59*5%</f>
        <v>349736.8875</v>
      </c>
      <c r="F61" s="4">
        <f>+F59*5%</f>
        <v>349736.8875</v>
      </c>
      <c r="G61" s="4">
        <f>+G59*5%</f>
        <v>349736.8875</v>
      </c>
      <c r="H61" s="4">
        <f>+H59*5%</f>
        <v>691787.25</v>
      </c>
      <c r="I61" s="4">
        <f>+I59*5%</f>
        <v>691787.25</v>
      </c>
      <c r="J61" s="4">
        <f>+J59*5%</f>
        <v>349736.8875</v>
      </c>
      <c r="K61" s="4">
        <f>+K59*5%</f>
        <v>349736.8875</v>
      </c>
      <c r="L61" s="4">
        <f>+L59*5%</f>
        <v>691787.25</v>
      </c>
      <c r="M61" s="4">
        <f>+M59*5%</f>
        <v>349736.8875</v>
      </c>
      <c r="N61" s="16">
        <f>+N59*5%</f>
        <v>6249144.825</v>
      </c>
    </row>
    <row r="62" spans="1:14" ht="15">
      <c r="A62" t="s">
        <v>24</v>
      </c>
      <c r="B62" s="14">
        <f>+B58-B59-B60-B61</f>
        <v>13143957.75</v>
      </c>
      <c r="C62" s="14">
        <f>+C58-C59-C60-C61</f>
        <v>13143957.75</v>
      </c>
      <c r="D62" s="14">
        <f>+D58-D59-D60-D61</f>
        <v>13143957.75</v>
      </c>
      <c r="E62" s="14">
        <f>+E58-E59-E60-E61</f>
        <v>6645000.8625</v>
      </c>
      <c r="F62" s="14">
        <f>+F58-F59-F60-F61</f>
        <v>6645000.8625</v>
      </c>
      <c r="G62" s="14">
        <f>+G58-G59-G60-G61</f>
        <v>6645000.8625</v>
      </c>
      <c r="H62" s="14">
        <f>+H58-H59-H60-H61</f>
        <v>13143957.75</v>
      </c>
      <c r="I62" s="14">
        <f>+I58-I59-I60-I61</f>
        <v>13143957.75</v>
      </c>
      <c r="J62" s="14">
        <f>+J58-J59-J60-J61</f>
        <v>6645000.8625</v>
      </c>
      <c r="K62" s="14">
        <f>+K58-K59-K60-K61</f>
        <v>6645000.8625</v>
      </c>
      <c r="L62" s="14">
        <f>+L58-L59-L60-L61</f>
        <v>13143957.75</v>
      </c>
      <c r="M62" s="14">
        <f>+M58-M59-M60-M61</f>
        <v>6645000.8625</v>
      </c>
      <c r="N62" s="13">
        <f>+N58-N59-N60-N61</f>
        <v>118733751.675</v>
      </c>
    </row>
    <row r="65" spans="1:14" ht="15">
      <c r="A65" t="s">
        <v>0</v>
      </c>
      <c r="B65" s="1">
        <v>7</v>
      </c>
      <c r="C65" s="1" t="s">
        <v>1</v>
      </c>
      <c r="D65" t="s">
        <v>2</v>
      </c>
      <c r="E65" t="s">
        <v>3</v>
      </c>
      <c r="G65" s="14"/>
      <c r="H65" s="14"/>
      <c r="I65" s="14"/>
      <c r="J65" s="14"/>
      <c r="K65" s="14"/>
      <c r="L65" s="14"/>
      <c r="M65" s="14"/>
      <c r="N65" s="15"/>
    </row>
    <row r="66" spans="1:14" ht="15">
      <c r="A66" s="2"/>
      <c r="B66" s="3" t="s">
        <v>4</v>
      </c>
      <c r="C66" s="4">
        <f aca="true" t="shared" si="18" ref="C66:C67">C53+(C53*10%)</f>
        <v>724729.5</v>
      </c>
      <c r="D66" s="4">
        <f aca="true" t="shared" si="19" ref="D66:D67">+C66*$B$1</f>
        <v>5073106.5</v>
      </c>
      <c r="E66" s="5">
        <v>1</v>
      </c>
      <c r="F66" s="4">
        <f aca="true" t="shared" si="20" ref="F66:F67">+D66*E66</f>
        <v>5073106.5</v>
      </c>
      <c r="G66" s="14"/>
      <c r="H66" s="14"/>
      <c r="I66" s="14"/>
      <c r="J66" s="14"/>
      <c r="K66" s="14"/>
      <c r="L66" s="14"/>
      <c r="M66" s="14"/>
      <c r="N66" s="15"/>
    </row>
    <row r="67" spans="1:14" ht="15">
      <c r="A67" s="6"/>
      <c r="B67" s="3" t="s">
        <v>5</v>
      </c>
      <c r="C67" s="4">
        <f t="shared" si="18"/>
        <v>563678.5</v>
      </c>
      <c r="D67" s="4">
        <f t="shared" si="19"/>
        <v>3945749.5</v>
      </c>
      <c r="E67">
        <v>0.65</v>
      </c>
      <c r="F67" s="4">
        <f t="shared" si="20"/>
        <v>2564737.1750000003</v>
      </c>
      <c r="G67" s="14"/>
      <c r="H67" s="14"/>
      <c r="I67" s="14"/>
      <c r="J67" s="14"/>
      <c r="K67" s="14"/>
      <c r="L67" s="14"/>
      <c r="M67" s="14"/>
      <c r="N67" s="15"/>
    </row>
    <row r="69" spans="1:13" ht="15">
      <c r="A69" s="3" t="s">
        <v>29</v>
      </c>
      <c r="B69" s="8" t="s">
        <v>7</v>
      </c>
      <c r="C69" s="8" t="s">
        <v>8</v>
      </c>
      <c r="D69" s="8" t="s">
        <v>9</v>
      </c>
      <c r="E69" s="8" t="s">
        <v>10</v>
      </c>
      <c r="F69" s="8" t="s">
        <v>11</v>
      </c>
      <c r="G69" s="8" t="s">
        <v>12</v>
      </c>
      <c r="H69" s="8" t="s">
        <v>13</v>
      </c>
      <c r="I69" s="8" t="s">
        <v>14</v>
      </c>
      <c r="J69" s="8" t="s">
        <v>15</v>
      </c>
      <c r="K69" s="8" t="s">
        <v>16</v>
      </c>
      <c r="L69" s="8" t="s">
        <v>17</v>
      </c>
      <c r="M69" s="8" t="s">
        <v>18</v>
      </c>
    </row>
    <row r="70" spans="2:14" ht="15">
      <c r="B70" s="9">
        <v>1</v>
      </c>
      <c r="C70" s="9">
        <v>2</v>
      </c>
      <c r="D70" s="9">
        <v>3</v>
      </c>
      <c r="E70" s="10">
        <v>4</v>
      </c>
      <c r="F70" s="10">
        <v>5</v>
      </c>
      <c r="G70" s="10">
        <v>6</v>
      </c>
      <c r="H70" s="11">
        <v>7</v>
      </c>
      <c r="I70" s="11">
        <v>8</v>
      </c>
      <c r="J70" s="10">
        <v>9</v>
      </c>
      <c r="K70" s="10">
        <v>10</v>
      </c>
      <c r="L70" s="9">
        <v>11</v>
      </c>
      <c r="M70" s="10">
        <v>12</v>
      </c>
      <c r="N70" s="12" t="s">
        <v>19</v>
      </c>
    </row>
    <row r="71" spans="1:15" ht="15">
      <c r="A71" t="s">
        <v>20</v>
      </c>
      <c r="B71" s="4">
        <f>+$F$66*30</f>
        <v>152193195</v>
      </c>
      <c r="C71" s="4">
        <f>+$F$66*30</f>
        <v>152193195</v>
      </c>
      <c r="D71" s="4">
        <f>+$F$66*30</f>
        <v>152193195</v>
      </c>
      <c r="E71" s="4">
        <f>+$F$67*30</f>
        <v>76942115.25000001</v>
      </c>
      <c r="F71" s="4">
        <f>+$F$67*30</f>
        <v>76942115.25000001</v>
      </c>
      <c r="G71" s="4">
        <f>+$F$67*30</f>
        <v>76942115.25000001</v>
      </c>
      <c r="H71" s="4">
        <f>+$F$66*30</f>
        <v>152193195</v>
      </c>
      <c r="I71" s="4">
        <f>+$F$66*30</f>
        <v>152193195</v>
      </c>
      <c r="J71" s="4">
        <f>+$F$67*30</f>
        <v>76942115.25000001</v>
      </c>
      <c r="K71" s="4">
        <f>+$F$67*30</f>
        <v>76942115.25000001</v>
      </c>
      <c r="L71" s="4">
        <f>+$F$66*30</f>
        <v>152193195</v>
      </c>
      <c r="M71" s="4">
        <f>+F67*30</f>
        <v>76942115.25000001</v>
      </c>
      <c r="N71" s="13">
        <f aca="true" t="shared" si="21" ref="N71:N73">+SUM(B71:M71)</f>
        <v>1374811861.5</v>
      </c>
      <c r="O71" s="4">
        <f>+N71/12</f>
        <v>114567655.125</v>
      </c>
    </row>
    <row r="72" spans="1:14" ht="15">
      <c r="A72" t="s">
        <v>21</v>
      </c>
      <c r="B72" s="4">
        <f>+B71*10%</f>
        <v>15219319.5</v>
      </c>
      <c r="C72" s="4">
        <f>+C71*10%</f>
        <v>15219319.5</v>
      </c>
      <c r="D72" s="4">
        <f>+D71*10%</f>
        <v>15219319.5</v>
      </c>
      <c r="E72" s="4">
        <f>+E71*10%</f>
        <v>7694211.525000002</v>
      </c>
      <c r="F72" s="4">
        <f>+F71*10%</f>
        <v>7694211.525000002</v>
      </c>
      <c r="G72" s="4">
        <f>+G71*10%</f>
        <v>7694211.525000002</v>
      </c>
      <c r="H72" s="4">
        <f>+H71*10%</f>
        <v>15219319.5</v>
      </c>
      <c r="I72" s="4">
        <f>+I71*10%</f>
        <v>15219319.5</v>
      </c>
      <c r="J72" s="4">
        <f>+J71*10%</f>
        <v>7694211.525000002</v>
      </c>
      <c r="K72" s="4">
        <f>+K71*10%</f>
        <v>7694211.525000002</v>
      </c>
      <c r="L72" s="4">
        <f>+L71*10%</f>
        <v>15219319.5</v>
      </c>
      <c r="M72" s="4">
        <f>+M71*10%</f>
        <v>7694211.525000002</v>
      </c>
      <c r="N72" s="13">
        <f t="shared" si="21"/>
        <v>137481186.15000004</v>
      </c>
    </row>
    <row r="73" spans="1:14" ht="15">
      <c r="A73" t="s">
        <v>22</v>
      </c>
      <c r="B73" s="4">
        <f>+B71*80%</f>
        <v>121754556</v>
      </c>
      <c r="C73" s="4">
        <f>+C71*80%</f>
        <v>121754556</v>
      </c>
      <c r="D73" s="4">
        <f>+D71*80%</f>
        <v>121754556</v>
      </c>
      <c r="E73" s="4">
        <f>+E71*80%</f>
        <v>61553692.20000002</v>
      </c>
      <c r="F73" s="4">
        <f>+F71*80%</f>
        <v>61553692.20000002</v>
      </c>
      <c r="G73" s="4">
        <f>+G71*80%</f>
        <v>61553692.20000002</v>
      </c>
      <c r="H73" s="4">
        <f>+H71*80%</f>
        <v>121754556</v>
      </c>
      <c r="I73" s="4">
        <f>+I71*80%</f>
        <v>121754556</v>
      </c>
      <c r="J73" s="4">
        <f>+J71*80%</f>
        <v>61553692.20000002</v>
      </c>
      <c r="K73" s="4">
        <f>+K71*80%</f>
        <v>61553692.20000002</v>
      </c>
      <c r="L73" s="4">
        <f>+L71*80%</f>
        <v>121754556</v>
      </c>
      <c r="M73" s="4">
        <f>+M71*80%</f>
        <v>61553692.20000002</v>
      </c>
      <c r="N73" s="13">
        <f t="shared" si="21"/>
        <v>1099849489.2000003</v>
      </c>
    </row>
    <row r="74" spans="1:14" ht="15">
      <c r="A74" t="s">
        <v>23</v>
      </c>
      <c r="B74" s="4">
        <f>+B72*5%</f>
        <v>760965.9750000001</v>
      </c>
      <c r="C74" s="4">
        <f>+C72*5%</f>
        <v>760965.9750000001</v>
      </c>
      <c r="D74" s="4">
        <f>+D72*5%</f>
        <v>760965.9750000001</v>
      </c>
      <c r="E74" s="4">
        <f>+E72*5%</f>
        <v>384710.57625000016</v>
      </c>
      <c r="F74" s="4">
        <f>+F72*5%</f>
        <v>384710.57625000016</v>
      </c>
      <c r="G74" s="4">
        <f>+G72*5%</f>
        <v>384710.57625000016</v>
      </c>
      <c r="H74" s="4">
        <f>+H72*5%</f>
        <v>760965.9750000001</v>
      </c>
      <c r="I74" s="4">
        <f>+I72*5%</f>
        <v>760965.9750000001</v>
      </c>
      <c r="J74" s="4">
        <f>+J72*5%</f>
        <v>384710.57625000016</v>
      </c>
      <c r="K74" s="4">
        <f>+K72*5%</f>
        <v>384710.57625000016</v>
      </c>
      <c r="L74" s="4">
        <f>+L72*5%</f>
        <v>760965.9750000001</v>
      </c>
      <c r="M74" s="4">
        <f>+M72*5%</f>
        <v>384710.57625000016</v>
      </c>
      <c r="N74" s="16">
        <f>+N72*5%</f>
        <v>6874059.307500002</v>
      </c>
    </row>
    <row r="75" spans="1:14" ht="15">
      <c r="A75" t="s">
        <v>24</v>
      </c>
      <c r="B75" s="14">
        <f>+B71-B72-B73-B74</f>
        <v>14458353.525</v>
      </c>
      <c r="C75" s="14">
        <f>+C71-C72-C73-C74</f>
        <v>14458353.525</v>
      </c>
      <c r="D75" s="14">
        <f>+D71-D72-D73-D74</f>
        <v>14458353.525</v>
      </c>
      <c r="E75" s="14">
        <f>+E71-E72-E73-E74</f>
        <v>7309500.948749991</v>
      </c>
      <c r="F75" s="14">
        <f>+F71-F72-F73-F74</f>
        <v>7309500.948749991</v>
      </c>
      <c r="G75" s="14">
        <f>+G71-G72-G73-G74</f>
        <v>7309500.948749991</v>
      </c>
      <c r="H75" s="14">
        <f>+H71-H72-H73-H74</f>
        <v>14458353.525</v>
      </c>
      <c r="I75" s="14">
        <f>+I71-I72-I73-I74</f>
        <v>14458353.525</v>
      </c>
      <c r="J75" s="14">
        <f>+J71-J72-J73-J74</f>
        <v>7309500.948749991</v>
      </c>
      <c r="K75" s="14">
        <f>+K71-K72-K73-K74</f>
        <v>7309500.948749991</v>
      </c>
      <c r="L75" s="14">
        <f>+L71-L72-L73-L74</f>
        <v>14458353.525</v>
      </c>
      <c r="M75" s="14">
        <f>+M71-M72-M73-M74</f>
        <v>7309500.948749991</v>
      </c>
      <c r="N75" s="13">
        <f>+N71-N72-N73-N74</f>
        <v>130607126.84249961</v>
      </c>
    </row>
    <row r="78" spans="1:14" ht="15">
      <c r="A78" t="s">
        <v>0</v>
      </c>
      <c r="B78" s="1">
        <v>7</v>
      </c>
      <c r="C78" s="1" t="s">
        <v>1</v>
      </c>
      <c r="D78" t="s">
        <v>2</v>
      </c>
      <c r="E78" t="s">
        <v>3</v>
      </c>
      <c r="G78" s="14"/>
      <c r="H78" s="14"/>
      <c r="I78" s="14"/>
      <c r="J78" s="14"/>
      <c r="K78" s="14"/>
      <c r="L78" s="14"/>
      <c r="M78" s="14"/>
      <c r="N78" s="15"/>
    </row>
    <row r="79" spans="1:14" ht="15">
      <c r="A79" s="2"/>
      <c r="B79" s="3" t="s">
        <v>4</v>
      </c>
      <c r="C79" s="4">
        <f aca="true" t="shared" si="22" ref="C79:C80">C66+(C66*10%)</f>
        <v>797202.45</v>
      </c>
      <c r="D79" s="4">
        <f aca="true" t="shared" si="23" ref="D79:D80">+C79*$B$1</f>
        <v>5580417.149999999</v>
      </c>
      <c r="E79" s="5">
        <v>1</v>
      </c>
      <c r="F79" s="4">
        <f aca="true" t="shared" si="24" ref="F79:F80">+D79*E79</f>
        <v>5580417.149999999</v>
      </c>
      <c r="G79" s="14"/>
      <c r="H79" s="14"/>
      <c r="I79" s="14"/>
      <c r="J79" s="14"/>
      <c r="K79" s="14"/>
      <c r="L79" s="14"/>
      <c r="M79" s="14"/>
      <c r="N79" s="15"/>
    </row>
    <row r="80" spans="1:14" ht="15">
      <c r="A80" s="6"/>
      <c r="B80" s="3" t="s">
        <v>5</v>
      </c>
      <c r="C80" s="4">
        <f t="shared" si="22"/>
        <v>620046.35</v>
      </c>
      <c r="D80" s="4">
        <f t="shared" si="23"/>
        <v>4340324.45</v>
      </c>
      <c r="E80">
        <v>0.75</v>
      </c>
      <c r="F80" s="4">
        <f t="shared" si="24"/>
        <v>3255243.3375000004</v>
      </c>
      <c r="G80" s="14"/>
      <c r="H80" s="14"/>
      <c r="I80" s="14"/>
      <c r="J80" s="14"/>
      <c r="K80" s="14"/>
      <c r="L80" s="14"/>
      <c r="M80" s="14"/>
      <c r="N80" s="15"/>
    </row>
    <row r="82" spans="1:13" ht="15">
      <c r="A82" s="3" t="s">
        <v>30</v>
      </c>
      <c r="B82" s="8" t="s">
        <v>7</v>
      </c>
      <c r="C82" s="8" t="s">
        <v>8</v>
      </c>
      <c r="D82" s="8" t="s">
        <v>9</v>
      </c>
      <c r="E82" s="8" t="s">
        <v>10</v>
      </c>
      <c r="F82" s="8" t="s">
        <v>11</v>
      </c>
      <c r="G82" s="8" t="s">
        <v>12</v>
      </c>
      <c r="H82" s="8" t="s">
        <v>13</v>
      </c>
      <c r="I82" s="8" t="s">
        <v>14</v>
      </c>
      <c r="J82" s="8" t="s">
        <v>15</v>
      </c>
      <c r="K82" s="8" t="s">
        <v>16</v>
      </c>
      <c r="L82" s="8" t="s">
        <v>17</v>
      </c>
      <c r="M82" s="8" t="s">
        <v>18</v>
      </c>
    </row>
    <row r="83" spans="2:14" ht="15">
      <c r="B83" s="9">
        <v>1</v>
      </c>
      <c r="C83" s="9">
        <v>2</v>
      </c>
      <c r="D83" s="9">
        <v>3</v>
      </c>
      <c r="E83" s="10">
        <v>4</v>
      </c>
      <c r="F83" s="10">
        <v>5</v>
      </c>
      <c r="G83" s="10">
        <v>6</v>
      </c>
      <c r="H83" s="11">
        <v>7</v>
      </c>
      <c r="I83" s="11">
        <v>8</v>
      </c>
      <c r="J83" s="10">
        <v>9</v>
      </c>
      <c r="K83" s="10">
        <v>10</v>
      </c>
      <c r="L83" s="9">
        <v>11</v>
      </c>
      <c r="M83" s="10">
        <v>12</v>
      </c>
      <c r="N83" s="12" t="s">
        <v>19</v>
      </c>
    </row>
    <row r="84" spans="1:15" ht="15">
      <c r="A84" t="s">
        <v>20</v>
      </c>
      <c r="B84" s="4">
        <f>+$F$79*30</f>
        <v>167412514.49999997</v>
      </c>
      <c r="C84" s="4">
        <f>+$F$79*30</f>
        <v>167412514.49999997</v>
      </c>
      <c r="D84" s="4">
        <f>+$F$79*30</f>
        <v>167412514.49999997</v>
      </c>
      <c r="E84" s="4">
        <f>+$F$80*30</f>
        <v>97657300.12500001</v>
      </c>
      <c r="F84" s="4">
        <f>+$F$80*30</f>
        <v>97657300.12500001</v>
      </c>
      <c r="G84" s="4">
        <f>+$F$80*30</f>
        <v>97657300.12500001</v>
      </c>
      <c r="H84" s="4">
        <f>+$F$79*30</f>
        <v>167412514.49999997</v>
      </c>
      <c r="I84" s="4">
        <f>+$F$79*30</f>
        <v>167412514.49999997</v>
      </c>
      <c r="J84" s="4">
        <f>+$F$80*30</f>
        <v>97657300.12500001</v>
      </c>
      <c r="K84" s="4">
        <f>+$F$80*30</f>
        <v>97657300.12500001</v>
      </c>
      <c r="L84" s="4">
        <f>+$F$79*30</f>
        <v>167412514.49999997</v>
      </c>
      <c r="M84" s="4">
        <f>+F80*30</f>
        <v>97657300.12500001</v>
      </c>
      <c r="N84" s="13">
        <f aca="true" t="shared" si="25" ref="N84:N86">+SUM(B84:M84)</f>
        <v>1590418887.7499998</v>
      </c>
      <c r="O84" s="4">
        <f>+N84/12</f>
        <v>132534907.31249999</v>
      </c>
    </row>
    <row r="85" spans="1:14" ht="15">
      <c r="A85" t="s">
        <v>21</v>
      </c>
      <c r="B85" s="4">
        <f>+B84*10%</f>
        <v>16741251.449999997</v>
      </c>
      <c r="C85" s="4">
        <f>+C84*10%</f>
        <v>16741251.449999997</v>
      </c>
      <c r="D85" s="4">
        <f>+D84*10%</f>
        <v>16741251.449999997</v>
      </c>
      <c r="E85" s="4">
        <f>+E84*10%</f>
        <v>9765730.012500001</v>
      </c>
      <c r="F85" s="4">
        <f>+F84*10%</f>
        <v>9765730.012500001</v>
      </c>
      <c r="G85" s="4">
        <f>+G84*10%</f>
        <v>9765730.012500001</v>
      </c>
      <c r="H85" s="4">
        <f>+H84*10%</f>
        <v>16741251.449999997</v>
      </c>
      <c r="I85" s="4">
        <f>+I84*10%</f>
        <v>16741251.449999997</v>
      </c>
      <c r="J85" s="4">
        <f>+J84*10%</f>
        <v>9765730.012500001</v>
      </c>
      <c r="K85" s="4">
        <f>+K84*10%</f>
        <v>9765730.012500001</v>
      </c>
      <c r="L85" s="4">
        <f>+L84*10%</f>
        <v>16741251.449999997</v>
      </c>
      <c r="M85" s="4">
        <f>+M84*10%</f>
        <v>9765730.012500001</v>
      </c>
      <c r="N85" s="13">
        <f t="shared" si="25"/>
        <v>159041888.775</v>
      </c>
    </row>
    <row r="86" spans="1:14" ht="15">
      <c r="A86" t="s">
        <v>22</v>
      </c>
      <c r="B86" s="4">
        <f>+B84*80%</f>
        <v>133930011.59999998</v>
      </c>
      <c r="C86" s="4">
        <f>+C84*80%</f>
        <v>133930011.59999998</v>
      </c>
      <c r="D86" s="4">
        <f>+D84*80%</f>
        <v>133930011.59999998</v>
      </c>
      <c r="E86" s="4">
        <f>+E84*80%</f>
        <v>78125840.10000001</v>
      </c>
      <c r="F86" s="4">
        <f>+F84*80%</f>
        <v>78125840.10000001</v>
      </c>
      <c r="G86" s="4">
        <f>+G84*80%</f>
        <v>78125840.10000001</v>
      </c>
      <c r="H86" s="4">
        <f>+H84*80%</f>
        <v>133930011.59999998</v>
      </c>
      <c r="I86" s="4">
        <f>+I84*80%</f>
        <v>133930011.59999998</v>
      </c>
      <c r="J86" s="4">
        <f>+J84*80%</f>
        <v>78125840.10000001</v>
      </c>
      <c r="K86" s="4">
        <f>+K84*80%</f>
        <v>78125840.10000001</v>
      </c>
      <c r="L86" s="4">
        <f>+L84*80%</f>
        <v>133930011.59999998</v>
      </c>
      <c r="M86" s="4">
        <f>+M84*80%</f>
        <v>78125840.10000001</v>
      </c>
      <c r="N86" s="13">
        <f t="shared" si="25"/>
        <v>1272335110.2</v>
      </c>
    </row>
    <row r="87" spans="1:14" ht="15">
      <c r="A87" t="s">
        <v>23</v>
      </c>
      <c r="B87" s="4">
        <f>+B85*5%</f>
        <v>837062.5724999999</v>
      </c>
      <c r="C87" s="4">
        <f>+C85*5%</f>
        <v>837062.5724999999</v>
      </c>
      <c r="D87" s="4">
        <f>+D85*5%</f>
        <v>837062.5724999999</v>
      </c>
      <c r="E87" s="4">
        <f>+E85*5%</f>
        <v>488286.5006250001</v>
      </c>
      <c r="F87" s="4">
        <f>+F85*5%</f>
        <v>488286.5006250001</v>
      </c>
      <c r="G87" s="4">
        <f>+G85*5%</f>
        <v>488286.5006250001</v>
      </c>
      <c r="H87" s="4">
        <f>+H85*5%</f>
        <v>837062.5724999999</v>
      </c>
      <c r="I87" s="4">
        <f>+I85*5%</f>
        <v>837062.5724999999</v>
      </c>
      <c r="J87" s="4">
        <f>+J85*5%</f>
        <v>488286.5006250001</v>
      </c>
      <c r="K87" s="4">
        <f>+K85*5%</f>
        <v>488286.5006250001</v>
      </c>
      <c r="L87" s="4">
        <f>+L85*5%</f>
        <v>837062.5724999999</v>
      </c>
      <c r="M87" s="4">
        <f>+M85*5%</f>
        <v>488286.5006250001</v>
      </c>
      <c r="N87" s="16">
        <f>+N85*5%</f>
        <v>7952094.438750001</v>
      </c>
    </row>
    <row r="88" spans="1:14" ht="15">
      <c r="A88" t="s">
        <v>24</v>
      </c>
      <c r="B88" s="14">
        <f>+B84-B85-B86-B87</f>
        <v>15904188.877500003</v>
      </c>
      <c r="C88" s="14">
        <f>+C84-C85-C86-C87</f>
        <v>15904188.877500003</v>
      </c>
      <c r="D88" s="14">
        <f>+D84-D85-D86-D87</f>
        <v>15904188.877500003</v>
      </c>
      <c r="E88" s="14">
        <f>+E84-E85-E86-E87</f>
        <v>9277443.511875004</v>
      </c>
      <c r="F88" s="14">
        <f>+F84-F85-F86-F87</f>
        <v>9277443.511875004</v>
      </c>
      <c r="G88" s="14">
        <f>+G84-G85-G86-G87</f>
        <v>9277443.511875004</v>
      </c>
      <c r="H88" s="14">
        <f>+H84-H85-H86-H87</f>
        <v>15904188.877500003</v>
      </c>
      <c r="I88" s="14">
        <f>+I84-I85-I86-I87</f>
        <v>15904188.877500003</v>
      </c>
      <c r="J88" s="14">
        <f>+J84-J85-J86-J87</f>
        <v>9277443.511875004</v>
      </c>
      <c r="K88" s="14">
        <f>+K84-K85-K86-K87</f>
        <v>9277443.511875004</v>
      </c>
      <c r="L88" s="14">
        <f>+L84-L85-L86-L87</f>
        <v>15904188.877500003</v>
      </c>
      <c r="M88" s="14">
        <f>+M84-M85-M86-M87</f>
        <v>9277443.511875004</v>
      </c>
      <c r="N88" s="13">
        <f>+N84-N85-N86-N87</f>
        <v>151089794.33624962</v>
      </c>
    </row>
    <row r="91" spans="1:14" ht="15">
      <c r="A91" t="s">
        <v>0</v>
      </c>
      <c r="B91" s="1">
        <v>7</v>
      </c>
      <c r="C91" s="1" t="s">
        <v>1</v>
      </c>
      <c r="D91" t="s">
        <v>2</v>
      </c>
      <c r="E91" t="s">
        <v>3</v>
      </c>
      <c r="G91" s="14"/>
      <c r="H91" s="14"/>
      <c r="I91" s="14"/>
      <c r="J91" s="14"/>
      <c r="K91" s="14"/>
      <c r="L91" s="14"/>
      <c r="M91" s="14"/>
      <c r="N91" s="15"/>
    </row>
    <row r="92" spans="1:14" ht="15">
      <c r="A92" s="2"/>
      <c r="B92" s="3" t="s">
        <v>4</v>
      </c>
      <c r="C92" s="4">
        <f aca="true" t="shared" si="26" ref="C92:C93">C79+(C79*10%)</f>
        <v>876922.695</v>
      </c>
      <c r="D92" s="4">
        <f aca="true" t="shared" si="27" ref="D92:D93">+C92*$B$1</f>
        <v>6138458.864999999</v>
      </c>
      <c r="E92" s="5">
        <v>1</v>
      </c>
      <c r="F92" s="4">
        <f aca="true" t="shared" si="28" ref="F92:F93">+D92*E92</f>
        <v>6138458.864999999</v>
      </c>
      <c r="G92" s="14"/>
      <c r="H92" s="14"/>
      <c r="I92" s="14"/>
      <c r="J92" s="14"/>
      <c r="K92" s="14"/>
      <c r="L92" s="14"/>
      <c r="M92" s="14"/>
      <c r="N92" s="15"/>
    </row>
    <row r="93" spans="1:14" ht="15">
      <c r="A93" s="6"/>
      <c r="B93" s="3" t="s">
        <v>5</v>
      </c>
      <c r="C93" s="4">
        <f t="shared" si="26"/>
        <v>682050.985</v>
      </c>
      <c r="D93" s="4">
        <f t="shared" si="27"/>
        <v>4774356.895</v>
      </c>
      <c r="E93">
        <v>0.65</v>
      </c>
      <c r="F93" s="4">
        <f t="shared" si="28"/>
        <v>3103331.98175</v>
      </c>
      <c r="G93" s="14"/>
      <c r="H93" s="14"/>
      <c r="I93" s="14"/>
      <c r="J93" s="14"/>
      <c r="K93" s="14"/>
      <c r="L93" s="14"/>
      <c r="M93" s="14"/>
      <c r="N93" s="15"/>
    </row>
    <row r="95" spans="1:13" ht="15">
      <c r="A95" s="3" t="s">
        <v>31</v>
      </c>
      <c r="B95" s="8" t="s">
        <v>7</v>
      </c>
      <c r="C95" s="8" t="s">
        <v>8</v>
      </c>
      <c r="D95" s="8" t="s">
        <v>9</v>
      </c>
      <c r="E95" s="8" t="s">
        <v>10</v>
      </c>
      <c r="F95" s="8" t="s">
        <v>11</v>
      </c>
      <c r="G95" s="8" t="s">
        <v>12</v>
      </c>
      <c r="H95" s="8" t="s">
        <v>13</v>
      </c>
      <c r="I95" s="8" t="s">
        <v>14</v>
      </c>
      <c r="J95" s="8" t="s">
        <v>15</v>
      </c>
      <c r="K95" s="8" t="s">
        <v>16</v>
      </c>
      <c r="L95" s="8" t="s">
        <v>17</v>
      </c>
      <c r="M95" s="8" t="s">
        <v>18</v>
      </c>
    </row>
    <row r="96" spans="2:14" ht="15">
      <c r="B96" s="9">
        <v>1</v>
      </c>
      <c r="C96" s="9">
        <v>2</v>
      </c>
      <c r="D96" s="9">
        <v>3</v>
      </c>
      <c r="E96" s="10">
        <v>4</v>
      </c>
      <c r="F96" s="10">
        <v>5</v>
      </c>
      <c r="G96" s="10">
        <v>6</v>
      </c>
      <c r="H96" s="11">
        <v>7</v>
      </c>
      <c r="I96" s="11">
        <v>8</v>
      </c>
      <c r="J96" s="10">
        <v>9</v>
      </c>
      <c r="K96" s="10">
        <v>10</v>
      </c>
      <c r="L96" s="9">
        <v>11</v>
      </c>
      <c r="M96" s="10">
        <v>12</v>
      </c>
      <c r="N96" s="12" t="s">
        <v>19</v>
      </c>
    </row>
    <row r="97" spans="1:15" ht="15">
      <c r="A97" t="s">
        <v>20</v>
      </c>
      <c r="B97" s="4">
        <f>+$F$92*30</f>
        <v>184153765.95</v>
      </c>
      <c r="C97" s="4">
        <f>+$F$92*30</f>
        <v>184153765.95</v>
      </c>
      <c r="D97" s="4">
        <f>+$F$92*30</f>
        <v>184153765.95</v>
      </c>
      <c r="E97" s="4">
        <f>+$F$93*30</f>
        <v>93099959.4525</v>
      </c>
      <c r="F97" s="4">
        <f>+$F$93*30</f>
        <v>93099959.4525</v>
      </c>
      <c r="G97" s="4">
        <f>+$F$93*30</f>
        <v>93099959.4525</v>
      </c>
      <c r="H97" s="4">
        <f>+$F$92*30</f>
        <v>184153765.95</v>
      </c>
      <c r="I97" s="4">
        <f>+$F$92*30</f>
        <v>184153765.95</v>
      </c>
      <c r="J97" s="4">
        <f>+$F$93*30</f>
        <v>93099959.4525</v>
      </c>
      <c r="K97" s="4">
        <f>+$F$93*30</f>
        <v>93099959.4525</v>
      </c>
      <c r="L97" s="4">
        <f>+$F$92*30</f>
        <v>184153765.95</v>
      </c>
      <c r="M97" s="4">
        <f>+F93*30</f>
        <v>93099959.4525</v>
      </c>
      <c r="N97" s="13">
        <f aca="true" t="shared" si="29" ref="N97:N99">+SUM(B97:M97)</f>
        <v>1663522352.4150002</v>
      </c>
      <c r="O97" s="4">
        <f>+N97/12</f>
        <v>138626862.70125002</v>
      </c>
    </row>
    <row r="98" spans="1:14" ht="15">
      <c r="A98" t="s">
        <v>21</v>
      </c>
      <c r="B98" s="4">
        <f>+B97*10%</f>
        <v>18415376.595</v>
      </c>
      <c r="C98" s="4">
        <f>+C97*10%</f>
        <v>18415376.595</v>
      </c>
      <c r="D98" s="4">
        <f>+D97*10%</f>
        <v>18415376.595</v>
      </c>
      <c r="E98" s="4">
        <f>+E97*10%</f>
        <v>9309995.94525</v>
      </c>
      <c r="F98" s="4">
        <f>+F97*10%</f>
        <v>9309995.94525</v>
      </c>
      <c r="G98" s="4">
        <f>+G97*10%</f>
        <v>9309995.94525</v>
      </c>
      <c r="H98" s="4">
        <f>+H97*10%</f>
        <v>18415376.595</v>
      </c>
      <c r="I98" s="4">
        <f>+I97*10%</f>
        <v>18415376.595</v>
      </c>
      <c r="J98" s="4">
        <f>+J97*10%</f>
        <v>9309995.94525</v>
      </c>
      <c r="K98" s="4">
        <f>+K97*10%</f>
        <v>9309995.94525</v>
      </c>
      <c r="L98" s="4">
        <f>+L97*10%</f>
        <v>18415376.595</v>
      </c>
      <c r="M98" s="4">
        <f>+M97*10%</f>
        <v>9309995.94525</v>
      </c>
      <c r="N98" s="13">
        <f t="shared" si="29"/>
        <v>166352235.24150002</v>
      </c>
    </row>
    <row r="99" spans="1:14" ht="15">
      <c r="A99" t="s">
        <v>22</v>
      </c>
      <c r="B99" s="4">
        <f>+B97*80%</f>
        <v>147323012.76</v>
      </c>
      <c r="C99" s="4">
        <f>+C97*80%</f>
        <v>147323012.76</v>
      </c>
      <c r="D99" s="4">
        <f>+D97*80%</f>
        <v>147323012.76</v>
      </c>
      <c r="E99" s="4">
        <f>+E97*80%</f>
        <v>74479967.562</v>
      </c>
      <c r="F99" s="4">
        <f>+F97*80%</f>
        <v>74479967.562</v>
      </c>
      <c r="G99" s="4">
        <f>+G97*80%</f>
        <v>74479967.562</v>
      </c>
      <c r="H99" s="4">
        <f>+H97*80%</f>
        <v>147323012.76</v>
      </c>
      <c r="I99" s="4">
        <f>+I97*80%</f>
        <v>147323012.76</v>
      </c>
      <c r="J99" s="4">
        <f>+J97*80%</f>
        <v>74479967.562</v>
      </c>
      <c r="K99" s="4">
        <f>+K97*80%</f>
        <v>74479967.562</v>
      </c>
      <c r="L99" s="4">
        <f>+L97*80%</f>
        <v>147323012.76</v>
      </c>
      <c r="M99" s="4">
        <f>+M97*80%</f>
        <v>74479967.562</v>
      </c>
      <c r="N99" s="13">
        <f t="shared" si="29"/>
        <v>1330817881.9320002</v>
      </c>
    </row>
    <row r="100" spans="1:14" ht="15">
      <c r="A100" t="s">
        <v>23</v>
      </c>
      <c r="B100" s="4">
        <f>+B98*5%</f>
        <v>920768.82975</v>
      </c>
      <c r="C100" s="4">
        <f>+C98*5%</f>
        <v>920768.82975</v>
      </c>
      <c r="D100" s="4">
        <f>+D98*5%</f>
        <v>920768.82975</v>
      </c>
      <c r="E100" s="4">
        <f>+E98*5%</f>
        <v>465499.79726250004</v>
      </c>
      <c r="F100" s="4">
        <f>+F98*5%</f>
        <v>465499.79726250004</v>
      </c>
      <c r="G100" s="4">
        <f>+G98*5%</f>
        <v>465499.79726250004</v>
      </c>
      <c r="H100" s="4">
        <f>+H98*5%</f>
        <v>920768.82975</v>
      </c>
      <c r="I100" s="4">
        <f>+I98*5%</f>
        <v>920768.82975</v>
      </c>
      <c r="J100" s="4">
        <f>+J98*5%</f>
        <v>465499.79726250004</v>
      </c>
      <c r="K100" s="4">
        <f>+K98*5%</f>
        <v>465499.79726250004</v>
      </c>
      <c r="L100" s="4">
        <f>+L98*5%</f>
        <v>920768.82975</v>
      </c>
      <c r="M100" s="4">
        <f>+M98*5%</f>
        <v>465499.79726250004</v>
      </c>
      <c r="N100" s="16">
        <f>+N98*5%</f>
        <v>8317611.762075001</v>
      </c>
    </row>
    <row r="101" spans="1:14" ht="15">
      <c r="A101" t="s">
        <v>24</v>
      </c>
      <c r="B101" s="14">
        <f>+B97-B98-B99-B100</f>
        <v>17494607.765249997</v>
      </c>
      <c r="C101" s="14">
        <f>+C97-C98-C99-C100</f>
        <v>17494607.765249997</v>
      </c>
      <c r="D101" s="14">
        <f>+D97-D98-D99-D100</f>
        <v>17494607.765249997</v>
      </c>
      <c r="E101" s="14">
        <f>+E97-E98-E99-E100</f>
        <v>8844496.147987489</v>
      </c>
      <c r="F101" s="14">
        <f>+F97-F98-F99-F100</f>
        <v>8844496.147987489</v>
      </c>
      <c r="G101" s="14">
        <f>+G97-G98-G99-G100</f>
        <v>8844496.147987489</v>
      </c>
      <c r="H101" s="14">
        <f>+H97-H98-H99-H100</f>
        <v>17494607.765249997</v>
      </c>
      <c r="I101" s="14">
        <f>+I97-I98-I99-I100</f>
        <v>17494607.765249997</v>
      </c>
      <c r="J101" s="14">
        <f>+J97-J98-J99-J100</f>
        <v>8844496.147987489</v>
      </c>
      <c r="K101" s="14">
        <f>+K97-K98-K99-K100</f>
        <v>8844496.147987489</v>
      </c>
      <c r="L101" s="14">
        <f>+L97-L98-L99-L100</f>
        <v>17494607.765249997</v>
      </c>
      <c r="M101" s="14">
        <f>+M97-M98-M99-M100</f>
        <v>8844496.147987489</v>
      </c>
      <c r="N101" s="13">
        <f>+N97-N98-N99-N100</f>
        <v>158034623.4794249</v>
      </c>
    </row>
    <row r="104" spans="1:14" ht="15">
      <c r="A104" t="s">
        <v>0</v>
      </c>
      <c r="B104" s="1">
        <v>7</v>
      </c>
      <c r="C104" s="1" t="s">
        <v>1</v>
      </c>
      <c r="D104" t="s">
        <v>2</v>
      </c>
      <c r="E104" t="s">
        <v>3</v>
      </c>
      <c r="G104" s="14"/>
      <c r="H104" s="14"/>
      <c r="I104" s="14"/>
      <c r="J104" s="14"/>
      <c r="K104" s="14"/>
      <c r="L104" s="14"/>
      <c r="M104" s="14"/>
      <c r="N104" s="15"/>
    </row>
    <row r="105" spans="1:14" ht="15">
      <c r="A105" s="2"/>
      <c r="B105" s="3" t="s">
        <v>4</v>
      </c>
      <c r="C105" s="4">
        <f aca="true" t="shared" si="30" ref="C105:C106">C92+(C92*10%)</f>
        <v>964614.9645</v>
      </c>
      <c r="D105" s="4">
        <f aca="true" t="shared" si="31" ref="D105:D106">+C105*$B$1</f>
        <v>6752304.7515</v>
      </c>
      <c r="E105" s="5">
        <v>1</v>
      </c>
      <c r="F105" s="4">
        <f aca="true" t="shared" si="32" ref="F105:F106">+D105*E105</f>
        <v>6752304.7515</v>
      </c>
      <c r="G105" s="14"/>
      <c r="H105" s="14"/>
      <c r="I105" s="14"/>
      <c r="J105" s="14"/>
      <c r="K105" s="14"/>
      <c r="L105" s="14"/>
      <c r="M105" s="14"/>
      <c r="N105" s="15"/>
    </row>
    <row r="106" spans="1:14" ht="15">
      <c r="A106" s="6"/>
      <c r="B106" s="3" t="s">
        <v>5</v>
      </c>
      <c r="C106" s="4">
        <f t="shared" si="30"/>
        <v>750256.0835</v>
      </c>
      <c r="D106" s="4">
        <f t="shared" si="31"/>
        <v>5251792.5845</v>
      </c>
      <c r="E106">
        <v>0.65</v>
      </c>
      <c r="F106" s="4">
        <f t="shared" si="32"/>
        <v>3413665.179925</v>
      </c>
      <c r="G106" s="14"/>
      <c r="H106" s="14"/>
      <c r="I106" s="14"/>
      <c r="J106" s="14"/>
      <c r="K106" s="14"/>
      <c r="L106" s="14"/>
      <c r="M106" s="14"/>
      <c r="N106" s="15"/>
    </row>
    <row r="108" spans="1:13" ht="15">
      <c r="A108" s="3" t="s">
        <v>32</v>
      </c>
      <c r="B108" s="8" t="s">
        <v>7</v>
      </c>
      <c r="C108" s="8" t="s">
        <v>8</v>
      </c>
      <c r="D108" s="8" t="s">
        <v>9</v>
      </c>
      <c r="E108" s="8" t="s">
        <v>10</v>
      </c>
      <c r="F108" s="8" t="s">
        <v>11</v>
      </c>
      <c r="G108" s="8" t="s">
        <v>12</v>
      </c>
      <c r="H108" s="8" t="s">
        <v>13</v>
      </c>
      <c r="I108" s="8" t="s">
        <v>14</v>
      </c>
      <c r="J108" s="8" t="s">
        <v>15</v>
      </c>
      <c r="K108" s="8" t="s">
        <v>16</v>
      </c>
      <c r="L108" s="8" t="s">
        <v>17</v>
      </c>
      <c r="M108" s="8" t="s">
        <v>18</v>
      </c>
    </row>
    <row r="109" spans="2:14" ht="15">
      <c r="B109" s="9">
        <v>1</v>
      </c>
      <c r="C109" s="9">
        <v>2</v>
      </c>
      <c r="D109" s="9">
        <v>3</v>
      </c>
      <c r="E109" s="10">
        <v>4</v>
      </c>
      <c r="F109" s="10">
        <v>5</v>
      </c>
      <c r="G109" s="10">
        <v>6</v>
      </c>
      <c r="H109" s="11">
        <v>7</v>
      </c>
      <c r="I109" s="11">
        <v>8</v>
      </c>
      <c r="J109" s="10">
        <v>9</v>
      </c>
      <c r="K109" s="10">
        <v>10</v>
      </c>
      <c r="L109" s="9">
        <v>11</v>
      </c>
      <c r="M109" s="10">
        <v>12</v>
      </c>
      <c r="N109" s="12" t="s">
        <v>19</v>
      </c>
    </row>
    <row r="110" spans="1:15" ht="15">
      <c r="A110" t="s">
        <v>20</v>
      </c>
      <c r="B110" s="4">
        <f>+$F$105*30</f>
        <v>202569142.54500002</v>
      </c>
      <c r="C110" s="4">
        <f>+$F$105*30</f>
        <v>202569142.54500002</v>
      </c>
      <c r="D110" s="4">
        <f>+$F$105*30</f>
        <v>202569142.54500002</v>
      </c>
      <c r="E110" s="4">
        <f>+$F$106*30</f>
        <v>102409955.39774999</v>
      </c>
      <c r="F110" s="4">
        <f>+$F$106*30</f>
        <v>102409955.39774999</v>
      </c>
      <c r="G110" s="4">
        <f>+$F$106*30</f>
        <v>102409955.39774999</v>
      </c>
      <c r="H110" s="4">
        <f>+$F$105*30</f>
        <v>202569142.54500002</v>
      </c>
      <c r="I110" s="4">
        <f>+$F$105*30</f>
        <v>202569142.54500002</v>
      </c>
      <c r="J110" s="4">
        <f>+$F$106*30</f>
        <v>102409955.39774999</v>
      </c>
      <c r="K110" s="4">
        <f>+$F$106*30</f>
        <v>102409955.39774999</v>
      </c>
      <c r="L110" s="4">
        <f>+$F$105*30</f>
        <v>202569142.54500002</v>
      </c>
      <c r="M110" s="4">
        <f>+F106*30</f>
        <v>102409955.39774999</v>
      </c>
      <c r="N110" s="13">
        <f aca="true" t="shared" si="33" ref="N110:N112">+SUM(B110:M110)</f>
        <v>1829874587.6564999</v>
      </c>
      <c r="O110" s="4">
        <f>+N110/12</f>
        <v>152489548.971375</v>
      </c>
    </row>
    <row r="111" spans="1:14" ht="15">
      <c r="A111" t="s">
        <v>21</v>
      </c>
      <c r="B111" s="4">
        <f>+B110*10%</f>
        <v>20256914.2545</v>
      </c>
      <c r="C111" s="4">
        <f>+C110*10%</f>
        <v>20256914.2545</v>
      </c>
      <c r="D111" s="4">
        <f>+D110*10%</f>
        <v>20256914.2545</v>
      </c>
      <c r="E111" s="4">
        <f>+E110*10%</f>
        <v>10240995.539774999</v>
      </c>
      <c r="F111" s="4">
        <f>+F110*10%</f>
        <v>10240995.539774999</v>
      </c>
      <c r="G111" s="4">
        <f>+G110*10%</f>
        <v>10240995.539774999</v>
      </c>
      <c r="H111" s="4">
        <f>+H110*10%</f>
        <v>20256914.2545</v>
      </c>
      <c r="I111" s="4">
        <f>+I110*10%</f>
        <v>20256914.2545</v>
      </c>
      <c r="J111" s="4">
        <f>+J110*10%</f>
        <v>10240995.539774999</v>
      </c>
      <c r="K111" s="4">
        <f>+K110*10%</f>
        <v>10240995.539774999</v>
      </c>
      <c r="L111" s="4">
        <f>+L110*10%</f>
        <v>20256914.2545</v>
      </c>
      <c r="M111" s="4">
        <f>+M110*10%</f>
        <v>10240995.539774999</v>
      </c>
      <c r="N111" s="13">
        <f t="shared" si="33"/>
        <v>182987458.76565</v>
      </c>
    </row>
    <row r="112" spans="1:14" ht="15">
      <c r="A112" t="s">
        <v>22</v>
      </c>
      <c r="B112" s="4">
        <f>+B110*80%</f>
        <v>162055314.036</v>
      </c>
      <c r="C112" s="4">
        <f>+C110*80%</f>
        <v>162055314.036</v>
      </c>
      <c r="D112" s="4">
        <f>+D110*80%</f>
        <v>162055314.036</v>
      </c>
      <c r="E112" s="4">
        <f>+E110*80%</f>
        <v>81927964.31819999</v>
      </c>
      <c r="F112" s="4">
        <f>+F110*80%</f>
        <v>81927964.31819999</v>
      </c>
      <c r="G112" s="4">
        <f>+G110*80%</f>
        <v>81927964.31819999</v>
      </c>
      <c r="H112" s="4">
        <f>+H110*80%</f>
        <v>162055314.036</v>
      </c>
      <c r="I112" s="4">
        <f>+I110*80%</f>
        <v>162055314.036</v>
      </c>
      <c r="J112" s="4">
        <f>+J110*80%</f>
        <v>81927964.31819999</v>
      </c>
      <c r="K112" s="4">
        <f>+K110*80%</f>
        <v>81927964.31819999</v>
      </c>
      <c r="L112" s="4">
        <f>+L110*80%</f>
        <v>162055314.036</v>
      </c>
      <c r="M112" s="4">
        <f>+M110*80%</f>
        <v>81927964.31819999</v>
      </c>
      <c r="N112" s="13">
        <f t="shared" si="33"/>
        <v>1463899670.1252</v>
      </c>
    </row>
    <row r="113" spans="1:14" ht="15">
      <c r="A113" t="s">
        <v>23</v>
      </c>
      <c r="B113" s="4">
        <f>+B111*5%</f>
        <v>1012845.7127250001</v>
      </c>
      <c r="C113" s="4">
        <f>+C111*5%</f>
        <v>1012845.7127250001</v>
      </c>
      <c r="D113" s="4">
        <f>+D111*5%</f>
        <v>1012845.7127250001</v>
      </c>
      <c r="E113" s="4">
        <f>+E111*5%</f>
        <v>512049.77698875</v>
      </c>
      <c r="F113" s="4">
        <f>+F111*5%</f>
        <v>512049.77698875</v>
      </c>
      <c r="G113" s="4">
        <f>+G111*5%</f>
        <v>512049.77698875</v>
      </c>
      <c r="H113" s="4">
        <f>+H111*5%</f>
        <v>1012845.7127250001</v>
      </c>
      <c r="I113" s="4">
        <f>+I111*5%</f>
        <v>1012845.7127250001</v>
      </c>
      <c r="J113" s="4">
        <f>+J111*5%</f>
        <v>512049.77698875</v>
      </c>
      <c r="K113" s="4">
        <f>+K111*5%</f>
        <v>512049.77698875</v>
      </c>
      <c r="L113" s="4">
        <f>+L111*5%</f>
        <v>1012845.7127250001</v>
      </c>
      <c r="M113" s="4">
        <f>+M111*5%</f>
        <v>512049.77698875</v>
      </c>
      <c r="N113" s="16">
        <f>+N111*5%</f>
        <v>9149372.938282501</v>
      </c>
    </row>
    <row r="114" spans="1:14" ht="15">
      <c r="A114" t="s">
        <v>24</v>
      </c>
      <c r="B114" s="14">
        <f>+B110-B111-B112-B113</f>
        <v>19244068.541775003</v>
      </c>
      <c r="C114" s="14">
        <f>+C110-C111-C112-C113</f>
        <v>19244068.541775003</v>
      </c>
      <c r="D114" s="14">
        <f>+D110-D111-D112-D113</f>
        <v>19244068.541775003</v>
      </c>
      <c r="E114" s="14">
        <f>+E110-E111-E112-E113</f>
        <v>9728945.762786249</v>
      </c>
      <c r="F114" s="14">
        <f>+F110-F111-F112-F113</f>
        <v>9728945.762786249</v>
      </c>
      <c r="G114" s="14">
        <f>+G110-G111-G112-G113</f>
        <v>9728945.762786249</v>
      </c>
      <c r="H114" s="14">
        <f>+H110-H111-H112-H113</f>
        <v>19244068.541775003</v>
      </c>
      <c r="I114" s="14">
        <f>+I110-I111-I112-I113</f>
        <v>19244068.541775003</v>
      </c>
      <c r="J114" s="14">
        <f>+J110-J111-J112-J113</f>
        <v>9728945.762786249</v>
      </c>
      <c r="K114" s="14">
        <f>+K110-K111-K112-K113</f>
        <v>9728945.762786249</v>
      </c>
      <c r="L114" s="14">
        <f>+L110-L111-L112-L113</f>
        <v>19244068.541775003</v>
      </c>
      <c r="M114" s="14">
        <f>+M110-M111-M112-M113</f>
        <v>9728945.762786249</v>
      </c>
      <c r="N114" s="13">
        <f>+N110-N111-N112-N113</f>
        <v>173838085.82736754</v>
      </c>
    </row>
    <row r="116" spans="1:14" ht="15">
      <c r="A116" s="17" t="s">
        <v>33</v>
      </c>
      <c r="B116" s="18">
        <v>2022</v>
      </c>
      <c r="C116" s="18">
        <v>2023</v>
      </c>
      <c r="D116" s="18">
        <v>2024</v>
      </c>
      <c r="E116" s="18">
        <v>2025</v>
      </c>
      <c r="F116" s="18">
        <v>2026</v>
      </c>
      <c r="G116" s="18">
        <v>2027</v>
      </c>
      <c r="H116" s="18">
        <v>2028</v>
      </c>
      <c r="I116" s="18">
        <v>2029</v>
      </c>
      <c r="J116" s="18">
        <v>2030</v>
      </c>
      <c r="K116" s="19"/>
      <c r="L116" s="19"/>
      <c r="M116" s="19"/>
      <c r="N116" s="19"/>
    </row>
    <row r="117" spans="1:14" ht="15">
      <c r="A117" s="20" t="s">
        <v>20</v>
      </c>
      <c r="B117" s="21">
        <f aca="true" t="shared" si="34" ref="B117:B121">+N7</f>
        <v>926527369</v>
      </c>
      <c r="C117" s="21">
        <f aca="true" t="shared" si="35" ref="C117:C121">+N19</f>
        <v>939015000</v>
      </c>
      <c r="D117" s="21">
        <f aca="true" t="shared" si="36" ref="D117:D121">+N32</f>
        <v>1032916500</v>
      </c>
      <c r="E117" s="21">
        <f aca="true" t="shared" si="37" ref="E117:E121">+N45</f>
        <v>1194905250</v>
      </c>
      <c r="F117" s="21">
        <f aca="true" t="shared" si="38" ref="F117:F121">+N58</f>
        <v>1249828965</v>
      </c>
      <c r="G117" s="21">
        <f aca="true" t="shared" si="39" ref="G117:G121">+N71</f>
        <v>1374811861.5</v>
      </c>
      <c r="H117" s="21">
        <f aca="true" t="shared" si="40" ref="H117:H121">+N84</f>
        <v>1590418887.7499998</v>
      </c>
      <c r="I117" s="21">
        <f aca="true" t="shared" si="41" ref="I117:I121">+N97</f>
        <v>1663522352.4150002</v>
      </c>
      <c r="J117" s="21">
        <f aca="true" t="shared" si="42" ref="J117:J121">+N110</f>
        <v>1829874587.6564999</v>
      </c>
      <c r="K117" s="19"/>
      <c r="L117" s="19"/>
      <c r="M117" s="19"/>
      <c r="N117" s="19"/>
    </row>
    <row r="118" spans="1:14" ht="15">
      <c r="A118" s="20" t="s">
        <v>21</v>
      </c>
      <c r="B118" s="21">
        <f t="shared" si="34"/>
        <v>86925094.2145</v>
      </c>
      <c r="C118" s="21">
        <f t="shared" si="35"/>
        <v>93901500</v>
      </c>
      <c r="D118" s="21">
        <f t="shared" si="36"/>
        <v>103291650</v>
      </c>
      <c r="E118" s="21">
        <f t="shared" si="37"/>
        <v>119490525</v>
      </c>
      <c r="F118" s="21">
        <f t="shared" si="38"/>
        <v>124982896.5</v>
      </c>
      <c r="G118" s="21">
        <f t="shared" si="39"/>
        <v>137481186.15000004</v>
      </c>
      <c r="H118" s="21">
        <f t="shared" si="40"/>
        <v>159041888.775</v>
      </c>
      <c r="I118" s="21">
        <f t="shared" si="41"/>
        <v>166352235.24150002</v>
      </c>
      <c r="J118" s="21">
        <f t="shared" si="42"/>
        <v>182987458.76565</v>
      </c>
      <c r="K118" s="19"/>
      <c r="L118" s="19"/>
      <c r="M118" s="19"/>
      <c r="N118" s="19"/>
    </row>
    <row r="119" spans="1:14" ht="15">
      <c r="A119" s="20" t="s">
        <v>22</v>
      </c>
      <c r="B119" s="21">
        <f t="shared" si="34"/>
        <v>667631901.1700001</v>
      </c>
      <c r="C119" s="21">
        <f t="shared" si="35"/>
        <v>751212000</v>
      </c>
      <c r="D119" s="21">
        <f t="shared" si="36"/>
        <v>826333200</v>
      </c>
      <c r="E119" s="21">
        <f t="shared" si="37"/>
        <v>955924200</v>
      </c>
      <c r="F119" s="21">
        <f t="shared" si="38"/>
        <v>999863172</v>
      </c>
      <c r="G119" s="21">
        <f t="shared" si="39"/>
        <v>1099849489.2000003</v>
      </c>
      <c r="H119" s="21">
        <f t="shared" si="40"/>
        <v>1272335110.2</v>
      </c>
      <c r="I119" s="21">
        <f t="shared" si="41"/>
        <v>1330817881.9320002</v>
      </c>
      <c r="J119" s="21">
        <f t="shared" si="42"/>
        <v>1463899670.1252</v>
      </c>
      <c r="K119" s="19"/>
      <c r="L119" s="19"/>
      <c r="M119" s="19"/>
      <c r="N119" s="19"/>
    </row>
    <row r="120" spans="1:14" ht="15">
      <c r="A120" s="20" t="s">
        <v>23</v>
      </c>
      <c r="B120" s="21">
        <f t="shared" si="34"/>
        <v>50286718.45999999</v>
      </c>
      <c r="C120" s="21">
        <f t="shared" si="35"/>
        <v>4695075</v>
      </c>
      <c r="D120" s="21">
        <f t="shared" si="36"/>
        <v>5164582.5</v>
      </c>
      <c r="E120" s="21">
        <f t="shared" si="37"/>
        <v>5974526.25</v>
      </c>
      <c r="F120" s="21">
        <f t="shared" si="38"/>
        <v>6249144.825</v>
      </c>
      <c r="G120" s="21">
        <f t="shared" si="39"/>
        <v>6874059.307500002</v>
      </c>
      <c r="H120" s="21">
        <f t="shared" si="40"/>
        <v>7952094.438750001</v>
      </c>
      <c r="I120" s="21">
        <f t="shared" si="41"/>
        <v>8317611.762075001</v>
      </c>
      <c r="J120" s="21">
        <f t="shared" si="42"/>
        <v>9149372.938282501</v>
      </c>
      <c r="K120" s="19"/>
      <c r="L120" s="19"/>
      <c r="M120" s="19"/>
      <c r="N120" s="19"/>
    </row>
    <row r="121" spans="1:14" ht="15">
      <c r="A121" s="20" t="s">
        <v>24</v>
      </c>
      <c r="B121" s="21">
        <f t="shared" si="34"/>
        <v>222257092.0755</v>
      </c>
      <c r="C121" s="21">
        <f t="shared" si="35"/>
        <v>98596575</v>
      </c>
      <c r="D121" s="21">
        <f t="shared" si="36"/>
        <v>108456232.5</v>
      </c>
      <c r="E121" s="21">
        <f t="shared" si="37"/>
        <v>113515998.75</v>
      </c>
      <c r="F121" s="21">
        <f t="shared" si="38"/>
        <v>118733751.675</v>
      </c>
      <c r="G121" s="21">
        <f t="shared" si="39"/>
        <v>130607126.84249961</v>
      </c>
      <c r="H121" s="21">
        <f t="shared" si="40"/>
        <v>151089794.33624962</v>
      </c>
      <c r="I121" s="21">
        <f t="shared" si="41"/>
        <v>158034623.4794249</v>
      </c>
      <c r="J121" s="21">
        <f t="shared" si="42"/>
        <v>173838085.82736754</v>
      </c>
      <c r="K121" s="19"/>
      <c r="L121" s="19"/>
      <c r="M121" s="19"/>
      <c r="N121" s="19"/>
    </row>
    <row r="122" spans="1:14" ht="15">
      <c r="A122" s="20" t="s">
        <v>34</v>
      </c>
      <c r="B122" s="21">
        <f>+B121*33%</f>
        <v>73344840.38491501</v>
      </c>
      <c r="C122" s="21">
        <f>+C121*33%</f>
        <v>32536869.75</v>
      </c>
      <c r="D122" s="21">
        <f>+D121*33%</f>
        <v>35790556.725</v>
      </c>
      <c r="E122" s="21">
        <f>+E121*33%</f>
        <v>37460279.5875</v>
      </c>
      <c r="F122" s="21">
        <f>+F121*33%</f>
        <v>39182138.05275</v>
      </c>
      <c r="G122" s="21">
        <f>+G121*33%</f>
        <v>43100351.85802487</v>
      </c>
      <c r="H122" s="21">
        <f>+H121*33%</f>
        <v>49859632.13096238</v>
      </c>
      <c r="I122" s="21">
        <f>+I121*33%</f>
        <v>52151425.748210214</v>
      </c>
      <c r="J122" s="21">
        <f>+J121*33%</f>
        <v>57366568.32303129</v>
      </c>
      <c r="K122" s="19"/>
      <c r="L122" s="19"/>
      <c r="M122" s="19"/>
      <c r="N122" s="19"/>
    </row>
    <row r="123" spans="1:14" ht="15">
      <c r="A123" s="20" t="s">
        <v>35</v>
      </c>
      <c r="B123" s="21">
        <f>+B121-B122</f>
        <v>148912251.69058502</v>
      </c>
      <c r="C123" s="21">
        <f>+C121-C122</f>
        <v>66059705.25</v>
      </c>
      <c r="D123" s="21">
        <f>+D121-D122</f>
        <v>72665675.775</v>
      </c>
      <c r="E123" s="21">
        <f>+E121-E122</f>
        <v>76055719.1625</v>
      </c>
      <c r="F123" s="21">
        <f>+F121-F122</f>
        <v>79551613.62224999</v>
      </c>
      <c r="G123" s="21">
        <f>+G121-G122</f>
        <v>87506774.98447475</v>
      </c>
      <c r="H123" s="21">
        <f>+H121-H122</f>
        <v>101230162.20528725</v>
      </c>
      <c r="I123" s="21">
        <f>+I121-I122</f>
        <v>105883197.73121467</v>
      </c>
      <c r="J123" s="21">
        <f>+J121-J122</f>
        <v>116471517.50433625</v>
      </c>
      <c r="K123" s="19"/>
      <c r="L123" s="19"/>
      <c r="M123" s="19"/>
      <c r="N123" s="19"/>
    </row>
  </sheetData>
  <sheetProtection selectLockedCells="1" selectUnlockedCells="1"/>
  <printOptions/>
  <pageMargins left="0.38819444444444445" right="0.40208333333333335" top="0.34305555555555556" bottom="0.27361111111111114" header="0.5118055555555555" footer="0.5118055555555555"/>
  <pageSetup horizontalDpi="300" verticalDpi="300" orientation="landscape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Stefany</dc:creator>
  <cp:keywords/>
  <dc:description/>
  <cp:lastModifiedBy/>
  <dcterms:created xsi:type="dcterms:W3CDTF">2021-10-20T21:21:44Z</dcterms:created>
  <dcterms:modified xsi:type="dcterms:W3CDTF">2022-06-16T14:26:10Z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